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9320" windowHeight="12660" activeTab="0"/>
  </bookViews>
  <sheets>
    <sheet name="reine Eigenf. ohne Steuern" sheetId="1" r:id="rId1"/>
    <sheet name="teilweise Fremdf. ohne Steuern" sheetId="2" r:id="rId2"/>
    <sheet name="reine Eigenf. mit Steuern" sheetId="3" r:id="rId3"/>
    <sheet name="teilweise Fremdf. mit Steuern" sheetId="4" r:id="rId4"/>
  </sheets>
  <definedNames/>
  <calcPr fullCalcOnLoad="1"/>
</workbook>
</file>

<file path=xl/comments1.xml><?xml version="1.0" encoding="utf-8"?>
<comments xmlns="http://schemas.openxmlformats.org/spreadsheetml/2006/main">
  <authors>
    <author>Boris N?ll</author>
  </authors>
  <commentList>
    <comment ref="A6" authorId="0">
      <text>
        <r>
          <rPr>
            <b/>
            <sz val="8"/>
            <rFont val="Tahoma"/>
            <family val="0"/>
          </rPr>
          <t>Anschaffungs-auszahlung</t>
        </r>
      </text>
    </comment>
  </commentList>
</comments>
</file>

<file path=xl/comments2.xml><?xml version="1.0" encoding="utf-8"?>
<comments xmlns="http://schemas.openxmlformats.org/spreadsheetml/2006/main">
  <authors>
    <author>Boris N?ll</author>
  </authors>
  <commentList>
    <comment ref="A6" authorId="0">
      <text>
        <r>
          <rPr>
            <b/>
            <sz val="8"/>
            <rFont val="Tahoma"/>
            <family val="0"/>
          </rPr>
          <t>Anschaffungs-auszahlung</t>
        </r>
      </text>
    </comment>
  </commentList>
</comments>
</file>

<file path=xl/comments3.xml><?xml version="1.0" encoding="utf-8"?>
<comments xmlns="http://schemas.openxmlformats.org/spreadsheetml/2006/main">
  <authors>
    <author>Boris N?ll</author>
  </authors>
  <commentList>
    <comment ref="A6" authorId="0">
      <text>
        <r>
          <rPr>
            <b/>
            <sz val="8"/>
            <rFont val="Tahoma"/>
            <family val="0"/>
          </rPr>
          <t>Anschaffungs-auszahlung</t>
        </r>
      </text>
    </comment>
  </commentList>
</comments>
</file>

<file path=xl/comments4.xml><?xml version="1.0" encoding="utf-8"?>
<comments xmlns="http://schemas.openxmlformats.org/spreadsheetml/2006/main">
  <authors>
    <author>Boris N?ll</author>
  </authors>
  <commentList>
    <comment ref="A6" authorId="0">
      <text>
        <r>
          <rPr>
            <b/>
            <sz val="8"/>
            <rFont val="Tahoma"/>
            <family val="0"/>
          </rPr>
          <t>Anschaffungs-auszahlung</t>
        </r>
      </text>
    </comment>
  </commentList>
</comments>
</file>

<file path=xl/sharedStrings.xml><?xml version="1.0" encoding="utf-8"?>
<sst xmlns="http://schemas.openxmlformats.org/spreadsheetml/2006/main" count="268" uniqueCount="64">
  <si>
    <t>WACC-Ansatz bei vollständiger Eigenfinanzierung ohne Steuern</t>
  </si>
  <si>
    <r>
      <t>r</t>
    </r>
    <r>
      <rPr>
        <vertAlign val="subscript"/>
        <sz val="10"/>
        <rFont val="Arial"/>
        <family val="2"/>
      </rPr>
      <t>f</t>
    </r>
  </si>
  <si>
    <r>
      <t>E(R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</si>
  <si>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b</t>
    </r>
    <r>
      <rPr>
        <vertAlign val="subscript"/>
        <sz val="10"/>
        <rFont val="Arial"/>
        <family val="2"/>
      </rPr>
      <t>I</t>
    </r>
  </si>
  <si>
    <r>
      <t>I</t>
    </r>
    <r>
      <rPr>
        <vertAlign val="subscript"/>
        <sz val="10"/>
        <rFont val="Arial"/>
        <family val="2"/>
      </rPr>
      <t>0</t>
    </r>
  </si>
  <si>
    <t>t = 1</t>
  </si>
  <si>
    <t>t = 2</t>
  </si>
  <si>
    <t>t = 3</t>
  </si>
  <si>
    <t>t = 4</t>
  </si>
  <si>
    <t>Umsatzerlöse</t>
  </si>
  <si>
    <t>Herstellungskosten</t>
  </si>
  <si>
    <t>Bruttoergebnis vom Umsatz</t>
  </si>
  <si>
    <t>Vertriebs-/Verwaltungskosten</t>
  </si>
  <si>
    <t>sonstige Erträge/Aufwendungen</t>
  </si>
  <si>
    <t>EBIT</t>
  </si>
  <si>
    <t>Zinsen</t>
  </si>
  <si>
    <t>Reingewinn vor Steuern</t>
  </si>
  <si>
    <t>Steuern</t>
  </si>
  <si>
    <t>Reingewinn nach Steuern</t>
  </si>
  <si>
    <t>Reingewinn</t>
  </si>
  <si>
    <t>Plan-GuV für die Jahre 1 bis 4</t>
  </si>
  <si>
    <t>Abschreibungen pro Periode:</t>
  </si>
  <si>
    <t>Free Cash Flow-Planung für die Jahre 1 bis 4</t>
  </si>
  <si>
    <r>
      <t>t</t>
    </r>
    <r>
      <rPr>
        <sz val="10"/>
        <rFont val="Arial"/>
        <family val="0"/>
      </rPr>
      <t xml:space="preserve"> * EBIT</t>
    </r>
  </si>
  <si>
    <t>Ergebnis nach adjustierten Steuern</t>
  </si>
  <si>
    <t>Abschreibungen</t>
  </si>
  <si>
    <t>Free Cash Flow</t>
  </si>
  <si>
    <r>
      <t>r</t>
    </r>
    <r>
      <rPr>
        <vertAlign val="subscript"/>
        <sz val="10"/>
        <rFont val="Arial"/>
        <family val="2"/>
      </rPr>
      <t>EK</t>
    </r>
    <r>
      <rPr>
        <vertAlign val="superscript"/>
        <sz val="10"/>
        <rFont val="Arial"/>
        <family val="2"/>
      </rPr>
      <t>u</t>
    </r>
  </si>
  <si>
    <r>
      <t>r</t>
    </r>
    <r>
      <rPr>
        <vertAlign val="subscript"/>
        <sz val="10"/>
        <rFont val="Arial"/>
        <family val="2"/>
      </rPr>
      <t>EK</t>
    </r>
    <r>
      <rPr>
        <vertAlign val="superscript"/>
        <sz val="10"/>
        <rFont val="Arial"/>
        <family val="2"/>
      </rPr>
      <t xml:space="preserve">u </t>
    </r>
    <r>
      <rPr>
        <sz val="10"/>
        <rFont val="Arial"/>
        <family val="2"/>
      </rPr>
      <t>= r</t>
    </r>
    <r>
      <rPr>
        <vertAlign val="subscript"/>
        <sz val="10"/>
        <rFont val="Arial"/>
        <family val="2"/>
      </rPr>
      <t>WACC</t>
    </r>
  </si>
  <si>
    <t>t = 0</t>
  </si>
  <si>
    <t>Bewertung mit dem WACC-Ansatz</t>
  </si>
  <si>
    <r>
      <t>period. Unternehmenswert UW</t>
    </r>
    <r>
      <rPr>
        <vertAlign val="subscript"/>
        <sz val="10"/>
        <rFont val="Arial"/>
        <family val="2"/>
      </rPr>
      <t>t</t>
    </r>
  </si>
  <si>
    <t>Anschaffungsauszahlung</t>
  </si>
  <si>
    <t>Kapitalwert</t>
  </si>
  <si>
    <t>Handelsbilanz t = 0</t>
  </si>
  <si>
    <t>A</t>
  </si>
  <si>
    <t>P</t>
  </si>
  <si>
    <t>Inv. I</t>
  </si>
  <si>
    <t>EK</t>
  </si>
  <si>
    <t>Barwertbilanz t = 0</t>
  </si>
  <si>
    <t>Risikobilanz t = 0</t>
  </si>
  <si>
    <r>
      <t>b</t>
    </r>
    <r>
      <rPr>
        <vertAlign val="subscript"/>
        <sz val="10"/>
        <rFont val="Arial"/>
        <family val="2"/>
      </rPr>
      <t>EK</t>
    </r>
  </si>
  <si>
    <t>WACC-Ansatz bei teilweiser Fremdfinanzierung ohne Steuern</t>
  </si>
  <si>
    <r>
      <t>V</t>
    </r>
    <r>
      <rPr>
        <vertAlign val="superscript"/>
        <sz val="10"/>
        <rFont val="Arial"/>
        <family val="2"/>
      </rPr>
      <t>MW, Ziel</t>
    </r>
  </si>
  <si>
    <t>?</t>
  </si>
  <si>
    <r>
      <t>b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u</t>
    </r>
  </si>
  <si>
    <r>
      <t>r</t>
    </r>
    <r>
      <rPr>
        <vertAlign val="subscript"/>
        <sz val="10"/>
        <rFont val="Arial"/>
        <family val="2"/>
      </rPr>
      <t>EK</t>
    </r>
    <r>
      <rPr>
        <vertAlign val="superscript"/>
        <sz val="10"/>
        <rFont val="Arial"/>
        <family val="2"/>
      </rPr>
      <t>v</t>
    </r>
  </si>
  <si>
    <r>
      <t>r</t>
    </r>
    <r>
      <rPr>
        <vertAlign val="subscript"/>
        <sz val="10"/>
        <rFont val="Arial"/>
        <family val="2"/>
      </rPr>
      <t>WACC</t>
    </r>
  </si>
  <si>
    <r>
      <t>periodischer Unternehmenswert UW</t>
    </r>
    <r>
      <rPr>
        <vertAlign val="subscript"/>
        <sz val="10"/>
        <rFont val="Arial"/>
        <family val="2"/>
      </rPr>
      <t>t</t>
    </r>
  </si>
  <si>
    <r>
      <t>FK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MW</t>
    </r>
  </si>
  <si>
    <r>
      <t>EK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MW</t>
    </r>
  </si>
  <si>
    <t>Handelsbilanz in t = 0</t>
  </si>
  <si>
    <t>FK</t>
  </si>
  <si>
    <t>Risikobilanz in t = 0</t>
  </si>
  <si>
    <r>
      <t>b</t>
    </r>
    <r>
      <rPr>
        <vertAlign val="subscript"/>
        <sz val="10"/>
        <rFont val="Arial"/>
        <family val="2"/>
      </rPr>
      <t>EK</t>
    </r>
    <r>
      <rPr>
        <vertAlign val="superscript"/>
        <sz val="10"/>
        <rFont val="Arial"/>
        <family val="2"/>
      </rPr>
      <t>v</t>
    </r>
  </si>
  <si>
    <r>
      <t>b</t>
    </r>
    <r>
      <rPr>
        <vertAlign val="subscript"/>
        <sz val="10"/>
        <rFont val="Arial"/>
        <family val="2"/>
      </rPr>
      <t>FK</t>
    </r>
  </si>
  <si>
    <t>WACC-Ansatz bei vollständiger Eigenfinanzierung mit Steuern</t>
  </si>
  <si>
    <t>t</t>
  </si>
  <si>
    <t>Zahlungsreihe der Steuern</t>
  </si>
  <si>
    <t>period. Steuerwert</t>
  </si>
  <si>
    <t>WACC-Ansatz bei teilweiser Fremdfinanzierung mit Steuern</t>
  </si>
  <si>
    <t>Handelsbilanz</t>
  </si>
  <si>
    <t>Barwertbilanz</t>
  </si>
  <si>
    <t>Risikobilanz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</si>
</sst>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%"/>
    <numFmt numFmtId="171" formatCode="0.0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17" applyAlignment="1">
      <alignment/>
    </xf>
    <xf numFmtId="164" fontId="0" fillId="0" borderId="0" xfId="17" applyNumberFormat="1" applyAlignment="1">
      <alignment/>
    </xf>
    <xf numFmtId="10" fontId="0" fillId="0" borderId="0" xfId="17" applyNumberFormat="1" applyAlignment="1">
      <alignment/>
    </xf>
    <xf numFmtId="9" fontId="0" fillId="0" borderId="0" xfId="17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0" fontId="4" fillId="0" borderId="0" xfId="0" applyFont="1" applyAlignment="1">
      <alignment horizontal="right"/>
    </xf>
    <xf numFmtId="4" fontId="0" fillId="0" borderId="3" xfId="0" applyNumberForma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2" fontId="0" fillId="0" borderId="2" xfId="0" applyNumberFormat="1" applyBorder="1" applyAlignment="1">
      <alignment horizontal="left"/>
    </xf>
    <xf numFmtId="0" fontId="4" fillId="0" borderId="1" xfId="0" applyFont="1" applyBorder="1" applyAlignment="1">
      <alignment/>
    </xf>
    <xf numFmtId="166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170" fontId="0" fillId="0" borderId="0" xfId="17" applyNumberFormat="1" applyAlignment="1">
      <alignment/>
    </xf>
    <xf numFmtId="2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57150</xdr:rowOff>
    </xdr:from>
    <xdr:to>
      <xdr:col>11</xdr:col>
      <xdr:colOff>447675</xdr:colOff>
      <xdr:row>3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81525" y="57150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14</xdr:row>
      <xdr:rowOff>76200</xdr:rowOff>
    </xdr:from>
    <xdr:to>
      <xdr:col>11</xdr:col>
      <xdr:colOff>28575</xdr:colOff>
      <xdr:row>22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2533650"/>
          <a:ext cx="2724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Fremdkapitalbestände in den einzelnen Perioden sind über den Zielverschuldungsgrad zu Marktwerten 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MW, Ziel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 den periodischen Unternehmenswert gekoppelt. Die Fremdkapital-bestände und damit der zugehörige Zinsauf-wand sind somit erst nach Durchführung des Bewertungsvorgangs bekannt.</a:t>
          </a:r>
        </a:p>
      </xdr:txBody>
    </xdr:sp>
    <xdr:clientData/>
  </xdr:twoCellAnchor>
  <xdr:twoCellAnchor>
    <xdr:from>
      <xdr:col>5</xdr:col>
      <xdr:colOff>457200</xdr:colOff>
      <xdr:row>15</xdr:row>
      <xdr:rowOff>9525</xdr:rowOff>
    </xdr:from>
    <xdr:to>
      <xdr:col>7</xdr:col>
      <xdr:colOff>333375</xdr:colOff>
      <xdr:row>16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4267200" y="2628900"/>
          <a:ext cx="1400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39</xdr:row>
      <xdr:rowOff>19050</xdr:rowOff>
    </xdr:from>
    <xdr:to>
      <xdr:col>0</xdr:col>
      <xdr:colOff>333375</xdr:colOff>
      <xdr:row>41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57175" y="6753225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19050</xdr:rowOff>
    </xdr:from>
    <xdr:to>
      <xdr:col>5</xdr:col>
      <xdr:colOff>495300</xdr:colOff>
      <xdr:row>41</xdr:row>
      <xdr:rowOff>0</xdr:rowOff>
    </xdr:to>
    <xdr:sp>
      <xdr:nvSpPr>
        <xdr:cNvPr id="4" name="AutoShape 5"/>
        <xdr:cNvSpPr>
          <a:spLocks/>
        </xdr:cNvSpPr>
      </xdr:nvSpPr>
      <xdr:spPr>
        <a:xfrm rot="10800000">
          <a:off x="4229100" y="6753225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46</xdr:row>
      <xdr:rowOff>9525</xdr:rowOff>
    </xdr:from>
    <xdr:to>
      <xdr:col>5</xdr:col>
      <xdr:colOff>381000</xdr:colOff>
      <xdr:row>48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47675" y="7762875"/>
          <a:ext cx="3743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 Vergleich zu einer Situation ohne Steuern sinkt der Kapitalwert exakt um die Höhe des Barwertes der Steuerzahlungen.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42</xdr:row>
      <xdr:rowOff>19050</xdr:rowOff>
    </xdr:from>
    <xdr:to>
      <xdr:col>0</xdr:col>
      <xdr:colOff>333375</xdr:colOff>
      <xdr:row>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57175" y="7200900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42</xdr:row>
      <xdr:rowOff>19050</xdr:rowOff>
    </xdr:from>
    <xdr:to>
      <xdr:col>5</xdr:col>
      <xdr:colOff>495300</xdr:colOff>
      <xdr:row>44</xdr:row>
      <xdr:rowOff>0</xdr:rowOff>
    </xdr:to>
    <xdr:sp>
      <xdr:nvSpPr>
        <xdr:cNvPr id="2" name="AutoShape 3"/>
        <xdr:cNvSpPr>
          <a:spLocks/>
        </xdr:cNvSpPr>
      </xdr:nvSpPr>
      <xdr:spPr>
        <a:xfrm rot="10800000">
          <a:off x="4229100" y="7200900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2" sqref="A2"/>
    </sheetView>
  </sheetViews>
  <sheetFormatPr defaultColWidth="11.421875" defaultRowHeight="12.75"/>
  <sheetData>
    <row r="1" ht="12.75">
      <c r="A1" s="1" t="s">
        <v>0</v>
      </c>
    </row>
    <row r="3" spans="1:5" ht="15.75">
      <c r="A3" t="s">
        <v>1</v>
      </c>
      <c r="B3" s="3">
        <v>0.045</v>
      </c>
      <c r="D3" t="s">
        <v>28</v>
      </c>
      <c r="E3" s="16">
        <f>B3+(B4-B3)*B5</f>
        <v>0.097</v>
      </c>
    </row>
    <row r="4" spans="1:2" ht="15.75">
      <c r="A4" t="s">
        <v>2</v>
      </c>
      <c r="B4" s="5">
        <v>0.11</v>
      </c>
    </row>
    <row r="5" spans="1:2" ht="15.75">
      <c r="A5" s="6" t="s">
        <v>45</v>
      </c>
      <c r="B5">
        <v>0.8</v>
      </c>
    </row>
    <row r="6" spans="1:2" ht="15.75">
      <c r="A6" t="s">
        <v>4</v>
      </c>
      <c r="B6" s="8">
        <v>1000</v>
      </c>
    </row>
    <row r="7" ht="13.5" thickBot="1"/>
    <row r="8" spans="2:5" ht="13.5" thickBot="1">
      <c r="B8" s="46" t="s">
        <v>20</v>
      </c>
      <c r="C8" s="47"/>
      <c r="D8" s="47"/>
      <c r="E8" s="48"/>
    </row>
    <row r="9" spans="2:5" ht="12.75">
      <c r="B9" s="9" t="s">
        <v>5</v>
      </c>
      <c r="C9" s="9" t="s">
        <v>6</v>
      </c>
      <c r="D9" s="9" t="s">
        <v>7</v>
      </c>
      <c r="E9" s="9" t="s">
        <v>8</v>
      </c>
    </row>
    <row r="10" spans="2:6" ht="12.75">
      <c r="B10" s="8">
        <v>1500</v>
      </c>
      <c r="C10" s="8">
        <v>1700</v>
      </c>
      <c r="D10" s="8">
        <v>1850</v>
      </c>
      <c r="E10" s="8">
        <v>1300</v>
      </c>
      <c r="F10" t="s">
        <v>9</v>
      </c>
    </row>
    <row r="11" spans="2:6" ht="12.75">
      <c r="B11" s="29">
        <v>1200</v>
      </c>
      <c r="C11" s="29">
        <v>1270</v>
      </c>
      <c r="D11" s="29">
        <v>1350</v>
      </c>
      <c r="E11" s="29">
        <v>920</v>
      </c>
      <c r="F11" t="s">
        <v>10</v>
      </c>
    </row>
    <row r="12" spans="2:6" ht="12.75">
      <c r="B12">
        <f>B10-B11</f>
        <v>300</v>
      </c>
      <c r="C12">
        <f>C10-C11</f>
        <v>430</v>
      </c>
      <c r="D12">
        <f>D10-D11</f>
        <v>500</v>
      </c>
      <c r="E12">
        <f>E10-E11</f>
        <v>380</v>
      </c>
      <c r="F12" t="s">
        <v>11</v>
      </c>
    </row>
    <row r="13" spans="2:6" ht="12.75">
      <c r="B13">
        <v>140</v>
      </c>
      <c r="C13">
        <v>185</v>
      </c>
      <c r="D13">
        <v>195</v>
      </c>
      <c r="E13">
        <v>165</v>
      </c>
      <c r="F13" t="s">
        <v>12</v>
      </c>
    </row>
    <row r="14" spans="2:6" ht="12.75">
      <c r="B14" s="11">
        <v>-26.67</v>
      </c>
      <c r="C14" s="11">
        <v>-45</v>
      </c>
      <c r="D14" s="11">
        <v>-38.33</v>
      </c>
      <c r="E14" s="11">
        <v>-48.33</v>
      </c>
      <c r="F14" t="s">
        <v>13</v>
      </c>
    </row>
    <row r="15" spans="2:6" ht="12.75">
      <c r="B15" s="12">
        <f>B12-B13+B14</f>
        <v>133.32999999999998</v>
      </c>
      <c r="C15" s="12">
        <f>C12-C13+C14</f>
        <v>200</v>
      </c>
      <c r="D15" s="12">
        <f>D12-D13+D14</f>
        <v>266.67</v>
      </c>
      <c r="E15" s="12">
        <f>E12-E13+E14</f>
        <v>166.67000000000002</v>
      </c>
      <c r="F15" t="s">
        <v>14</v>
      </c>
    </row>
    <row r="16" spans="2:6" ht="12.75">
      <c r="B16" s="10">
        <v>0</v>
      </c>
      <c r="C16" s="10">
        <v>0</v>
      </c>
      <c r="D16" s="10">
        <v>0</v>
      </c>
      <c r="E16" s="10">
        <v>0</v>
      </c>
      <c r="F16" t="s">
        <v>15</v>
      </c>
    </row>
    <row r="17" spans="2:6" ht="12.75">
      <c r="B17" s="12">
        <f>B15-B16</f>
        <v>133.32999999999998</v>
      </c>
      <c r="C17" s="12">
        <f>C15-C16</f>
        <v>200</v>
      </c>
      <c r="D17" s="12">
        <f>D15-D16</f>
        <v>266.67</v>
      </c>
      <c r="E17" s="12">
        <f>E15-E16</f>
        <v>166.67000000000002</v>
      </c>
      <c r="F17" t="s">
        <v>19</v>
      </c>
    </row>
    <row r="18" spans="2:5" ht="12.75">
      <c r="B18" s="12"/>
      <c r="C18" s="12"/>
      <c r="D18" s="12"/>
      <c r="E18" s="12"/>
    </row>
    <row r="19" spans="1:5" ht="12.75">
      <c r="A19" t="s">
        <v>21</v>
      </c>
      <c r="D19" s="14">
        <f>B6/4</f>
        <v>250</v>
      </c>
      <c r="E19" s="12"/>
    </row>
    <row r="20" ht="13.5" thickBot="1"/>
    <row r="21" spans="2:12" ht="13.5" thickBot="1">
      <c r="B21" s="46" t="s">
        <v>22</v>
      </c>
      <c r="C21" s="47"/>
      <c r="D21" s="47"/>
      <c r="E21" s="48"/>
      <c r="I21" s="10" t="s">
        <v>35</v>
      </c>
      <c r="J21" s="45" t="s">
        <v>34</v>
      </c>
      <c r="K21" s="45"/>
      <c r="L21" s="20" t="s">
        <v>36</v>
      </c>
    </row>
    <row r="22" spans="2:12" ht="12.75">
      <c r="B22" s="9" t="s">
        <v>5</v>
      </c>
      <c r="C22" s="9" t="s">
        <v>6</v>
      </c>
      <c r="D22" s="9" t="s">
        <v>7</v>
      </c>
      <c r="E22" s="9" t="s">
        <v>8</v>
      </c>
      <c r="I22" t="s">
        <v>37</v>
      </c>
      <c r="J22" s="8">
        <f>B6</f>
        <v>1000</v>
      </c>
      <c r="K22" s="23">
        <f>J22</f>
        <v>1000</v>
      </c>
      <c r="L22" s="18" t="s">
        <v>38</v>
      </c>
    </row>
    <row r="23" spans="2:11" ht="12.75">
      <c r="B23" s="12">
        <f>B15</f>
        <v>133.32999999999998</v>
      </c>
      <c r="C23" s="12">
        <f>C15</f>
        <v>200</v>
      </c>
      <c r="D23" s="12">
        <f>D15</f>
        <v>266.67</v>
      </c>
      <c r="E23" s="12">
        <f>E15</f>
        <v>166.67000000000002</v>
      </c>
      <c r="F23" t="s">
        <v>14</v>
      </c>
      <c r="K23" s="21"/>
    </row>
    <row r="24" spans="2:6" ht="12.75">
      <c r="B24" s="10">
        <v>0</v>
      </c>
      <c r="C24" s="10">
        <v>0</v>
      </c>
      <c r="D24" s="10">
        <v>0</v>
      </c>
      <c r="E24" s="10">
        <v>0</v>
      </c>
      <c r="F24" s="6" t="s">
        <v>23</v>
      </c>
    </row>
    <row r="25" spans="2:6" ht="12.75">
      <c r="B25" s="12">
        <f>B23-B24</f>
        <v>133.32999999999998</v>
      </c>
      <c r="C25" s="12">
        <f>C23-C24</f>
        <v>200</v>
      </c>
      <c r="D25" s="12">
        <f>D23-D24</f>
        <v>266.67</v>
      </c>
      <c r="E25" s="12">
        <f>E23-E24</f>
        <v>166.67000000000002</v>
      </c>
      <c r="F25" t="s">
        <v>24</v>
      </c>
    </row>
    <row r="26" spans="2:12" ht="12.75">
      <c r="B26" s="15">
        <f>$D$19</f>
        <v>250</v>
      </c>
      <c r="C26" s="15">
        <f>$D$19</f>
        <v>250</v>
      </c>
      <c r="D26" s="15">
        <f>$D$19</f>
        <v>250</v>
      </c>
      <c r="E26" s="15">
        <f>$D$19</f>
        <v>250</v>
      </c>
      <c r="F26" t="s">
        <v>25</v>
      </c>
      <c r="I26" s="10" t="s">
        <v>35</v>
      </c>
      <c r="J26" s="45" t="s">
        <v>39</v>
      </c>
      <c r="K26" s="45"/>
      <c r="L26" s="20" t="s">
        <v>36</v>
      </c>
    </row>
    <row r="27" spans="2:12" ht="12.75">
      <c r="B27" s="12">
        <f>B25+B26</f>
        <v>383.33</v>
      </c>
      <c r="C27" s="12">
        <f>C25+C26</f>
        <v>450</v>
      </c>
      <c r="D27" s="12">
        <f>D25+D26</f>
        <v>516.6700000000001</v>
      </c>
      <c r="E27" s="12">
        <f>E25+E26</f>
        <v>416.67</v>
      </c>
      <c r="F27" t="s">
        <v>26</v>
      </c>
      <c r="I27" t="s">
        <v>37</v>
      </c>
      <c r="J27" s="7">
        <f>A33</f>
        <v>1402.4649135248214</v>
      </c>
      <c r="K27" s="25">
        <f>A33</f>
        <v>1402.4649135248214</v>
      </c>
      <c r="L27" s="18" t="s">
        <v>38</v>
      </c>
    </row>
    <row r="28" ht="12.75">
      <c r="K28" s="21"/>
    </row>
    <row r="29" ht="13.5" thickBot="1"/>
    <row r="30" spans="2:5" ht="13.5" thickBot="1">
      <c r="B30" s="46" t="s">
        <v>30</v>
      </c>
      <c r="C30" s="47"/>
      <c r="D30" s="47"/>
      <c r="E30" s="48"/>
    </row>
    <row r="31" spans="1:12" ht="12.75">
      <c r="A31" s="9" t="s">
        <v>29</v>
      </c>
      <c r="B31" s="9" t="s">
        <v>5</v>
      </c>
      <c r="C31" s="9" t="s">
        <v>6</v>
      </c>
      <c r="D31" s="9" t="s">
        <v>7</v>
      </c>
      <c r="E31" s="9" t="s">
        <v>8</v>
      </c>
      <c r="I31" s="10" t="s">
        <v>35</v>
      </c>
      <c r="J31" s="45" t="s">
        <v>40</v>
      </c>
      <c r="K31" s="45"/>
      <c r="L31" s="20" t="s">
        <v>36</v>
      </c>
    </row>
    <row r="32" spans="2:12" ht="15.75">
      <c r="B32" s="7">
        <f>B27</f>
        <v>383.33</v>
      </c>
      <c r="C32" s="7">
        <f>C27</f>
        <v>450</v>
      </c>
      <c r="D32" s="7">
        <f>D27</f>
        <v>516.6700000000001</v>
      </c>
      <c r="E32" s="12">
        <f>E27</f>
        <v>416.67</v>
      </c>
      <c r="F32" t="s">
        <v>26</v>
      </c>
      <c r="I32" s="6" t="s">
        <v>3</v>
      </c>
      <c r="J32">
        <f>B5</f>
        <v>0.8</v>
      </c>
      <c r="K32" s="22">
        <f>B5</f>
        <v>0.8</v>
      </c>
      <c r="L32" s="24" t="s">
        <v>41</v>
      </c>
    </row>
    <row r="33" spans="1:11" ht="15.75">
      <c r="A33" s="27">
        <f>(B32+B33)/(1+E3)</f>
        <v>1402.4649135248214</v>
      </c>
      <c r="B33" s="28">
        <f>(C32+C33)/(1+E3)</f>
        <v>1155.174010136729</v>
      </c>
      <c r="C33" s="28">
        <f>(D32+D33)/(1+E3)</f>
        <v>817.2258891199917</v>
      </c>
      <c r="D33" s="28">
        <f>E32/(1+E3)</f>
        <v>379.82680036463086</v>
      </c>
      <c r="F33" t="s">
        <v>31</v>
      </c>
      <c r="K33" s="21"/>
    </row>
    <row r="34" spans="3:4" ht="12.75">
      <c r="C34" s="28"/>
      <c r="D34" s="28"/>
    </row>
    <row r="35" spans="1:2" ht="12.75">
      <c r="A35" s="17">
        <f>-B6</f>
        <v>-1000</v>
      </c>
      <c r="B35" t="s">
        <v>32</v>
      </c>
    </row>
    <row r="36" spans="1:2" ht="12.75">
      <c r="A36" s="12">
        <f>A33+A35</f>
        <v>402.46491352482144</v>
      </c>
      <c r="B36" t="s">
        <v>33</v>
      </c>
    </row>
  </sheetData>
  <mergeCells count="6">
    <mergeCell ref="J31:K31"/>
    <mergeCell ref="B8:E8"/>
    <mergeCell ref="B21:E21"/>
    <mergeCell ref="B30:E30"/>
    <mergeCell ref="J21:K21"/>
    <mergeCell ref="J26:K26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L38" sqref="L38"/>
    </sheetView>
  </sheetViews>
  <sheetFormatPr defaultColWidth="11.421875" defaultRowHeight="12.75"/>
  <sheetData>
    <row r="1" ht="12.75">
      <c r="A1" s="1" t="s">
        <v>42</v>
      </c>
    </row>
    <row r="3" spans="1:2" ht="15.75">
      <c r="A3" t="s">
        <v>1</v>
      </c>
      <c r="B3" s="3">
        <v>0.045</v>
      </c>
    </row>
    <row r="4" spans="1:2" ht="15.75">
      <c r="A4" t="s">
        <v>2</v>
      </c>
      <c r="B4" s="5">
        <v>0.11</v>
      </c>
    </row>
    <row r="5" spans="1:2" ht="15.75">
      <c r="A5" s="6" t="s">
        <v>45</v>
      </c>
      <c r="B5">
        <v>0.8</v>
      </c>
    </row>
    <row r="6" spans="1:2" ht="15.75">
      <c r="A6" t="s">
        <v>4</v>
      </c>
      <c r="B6" s="8">
        <v>1000</v>
      </c>
    </row>
    <row r="7" spans="1:2" ht="14.25">
      <c r="A7" t="s">
        <v>43</v>
      </c>
      <c r="B7">
        <v>1.5</v>
      </c>
    </row>
    <row r="8" ht="13.5" thickBot="1"/>
    <row r="9" spans="2:5" ht="13.5" thickBot="1">
      <c r="B9" s="46" t="s">
        <v>20</v>
      </c>
      <c r="C9" s="47"/>
      <c r="D9" s="47"/>
      <c r="E9" s="48"/>
    </row>
    <row r="10" spans="2:5" ht="12.75">
      <c r="B10" s="9" t="s">
        <v>5</v>
      </c>
      <c r="C10" s="9" t="s">
        <v>6</v>
      </c>
      <c r="D10" s="9" t="s">
        <v>7</v>
      </c>
      <c r="E10" s="9" t="s">
        <v>8</v>
      </c>
    </row>
    <row r="11" spans="2:6" ht="12.75">
      <c r="B11">
        <v>1500</v>
      </c>
      <c r="C11">
        <v>1700</v>
      </c>
      <c r="D11">
        <v>1850</v>
      </c>
      <c r="E11">
        <v>1300</v>
      </c>
      <c r="F11" t="s">
        <v>9</v>
      </c>
    </row>
    <row r="12" spans="2:6" ht="12.75">
      <c r="B12" s="10">
        <v>1200</v>
      </c>
      <c r="C12" s="10">
        <v>1270</v>
      </c>
      <c r="D12" s="10">
        <v>1350</v>
      </c>
      <c r="E12" s="10">
        <v>920</v>
      </c>
      <c r="F12" t="s">
        <v>10</v>
      </c>
    </row>
    <row r="13" spans="2:6" ht="12.75">
      <c r="B13">
        <f>B11-B12</f>
        <v>300</v>
      </c>
      <c r="C13">
        <f>C11-C12</f>
        <v>430</v>
      </c>
      <c r="D13">
        <f>D11-D12</f>
        <v>500</v>
      </c>
      <c r="E13">
        <f>E11-E12</f>
        <v>380</v>
      </c>
      <c r="F13" t="s">
        <v>11</v>
      </c>
    </row>
    <row r="14" spans="2:6" ht="12.75">
      <c r="B14">
        <v>140</v>
      </c>
      <c r="C14">
        <v>185</v>
      </c>
      <c r="D14">
        <v>195</v>
      </c>
      <c r="E14">
        <v>165</v>
      </c>
      <c r="F14" t="s">
        <v>12</v>
      </c>
    </row>
    <row r="15" spans="2:6" ht="12.75">
      <c r="B15" s="11">
        <v>-26.67</v>
      </c>
      <c r="C15" s="11">
        <v>-45</v>
      </c>
      <c r="D15" s="11">
        <v>-38.33</v>
      </c>
      <c r="E15" s="11">
        <v>-48.33</v>
      </c>
      <c r="F15" t="s">
        <v>13</v>
      </c>
    </row>
    <row r="16" spans="2:6" ht="12.75">
      <c r="B16" s="12">
        <f>B13-B14+B15</f>
        <v>133.32999999999998</v>
      </c>
      <c r="C16" s="12">
        <f>C13-C14+C15</f>
        <v>200</v>
      </c>
      <c r="D16" s="12">
        <f>D13-D14+D15</f>
        <v>266.67</v>
      </c>
      <c r="E16" s="12">
        <f>E13-E14+E15</f>
        <v>166.67000000000002</v>
      </c>
      <c r="F16" t="s">
        <v>14</v>
      </c>
    </row>
    <row r="17" spans="2:6" ht="12.75">
      <c r="B17" s="19" t="s">
        <v>44</v>
      </c>
      <c r="C17" s="19" t="s">
        <v>44</v>
      </c>
      <c r="D17" s="19" t="s">
        <v>44</v>
      </c>
      <c r="E17" s="19" t="s">
        <v>44</v>
      </c>
      <c r="F17" t="s">
        <v>15</v>
      </c>
    </row>
    <row r="18" spans="2:6" ht="12.75">
      <c r="B18" s="26" t="s">
        <v>44</v>
      </c>
      <c r="C18" s="26" t="s">
        <v>44</v>
      </c>
      <c r="D18" s="26" t="s">
        <v>44</v>
      </c>
      <c r="E18" s="26" t="s">
        <v>44</v>
      </c>
      <c r="F18" t="s">
        <v>19</v>
      </c>
    </row>
    <row r="20" spans="1:5" ht="12.75">
      <c r="A20" t="s">
        <v>21</v>
      </c>
      <c r="D20" s="14">
        <f>B6/4</f>
        <v>250</v>
      </c>
      <c r="E20" s="12"/>
    </row>
    <row r="21" ht="13.5" thickBot="1"/>
    <row r="22" spans="2:5" ht="13.5" thickBot="1">
      <c r="B22" s="46" t="s">
        <v>22</v>
      </c>
      <c r="C22" s="47"/>
      <c r="D22" s="47"/>
      <c r="E22" s="48"/>
    </row>
    <row r="23" spans="2:5" ht="12.75">
      <c r="B23" s="9" t="s">
        <v>5</v>
      </c>
      <c r="C23" s="9" t="s">
        <v>6</v>
      </c>
      <c r="D23" s="9" t="s">
        <v>7</v>
      </c>
      <c r="E23" s="9" t="s">
        <v>8</v>
      </c>
    </row>
    <row r="24" spans="2:6" ht="12.75">
      <c r="B24" s="12">
        <f>B16</f>
        <v>133.32999999999998</v>
      </c>
      <c r="C24" s="12">
        <f>C16</f>
        <v>200</v>
      </c>
      <c r="D24" s="12">
        <f>D16</f>
        <v>266.67</v>
      </c>
      <c r="E24" s="12">
        <f>E16</f>
        <v>166.67000000000002</v>
      </c>
      <c r="F24" t="s">
        <v>14</v>
      </c>
    </row>
    <row r="25" spans="2:12" ht="12.75">
      <c r="B25" s="10">
        <v>0</v>
      </c>
      <c r="C25" s="10">
        <v>0</v>
      </c>
      <c r="D25" s="10">
        <v>0</v>
      </c>
      <c r="E25" s="10">
        <v>0</v>
      </c>
      <c r="F25" s="6" t="s">
        <v>23</v>
      </c>
      <c r="I25" s="10" t="s">
        <v>35</v>
      </c>
      <c r="J25" s="45" t="s">
        <v>51</v>
      </c>
      <c r="K25" s="45"/>
      <c r="L25" s="20" t="s">
        <v>36</v>
      </c>
    </row>
    <row r="26" spans="2:12" ht="12.75">
      <c r="B26" s="12">
        <f>B24-B25</f>
        <v>133.32999999999998</v>
      </c>
      <c r="C26" s="12">
        <f>C24-C25</f>
        <v>200</v>
      </c>
      <c r="D26" s="12">
        <f>D24-D25</f>
        <v>266.67</v>
      </c>
      <c r="E26" s="12">
        <f>E24-E25</f>
        <v>166.67000000000002</v>
      </c>
      <c r="F26" t="s">
        <v>24</v>
      </c>
      <c r="I26" t="s">
        <v>37</v>
      </c>
      <c r="J26" s="8">
        <f>B6</f>
        <v>1000</v>
      </c>
      <c r="K26" s="25">
        <f>J26-A40</f>
        <v>158.52105188510723</v>
      </c>
      <c r="L26" s="18" t="s">
        <v>38</v>
      </c>
    </row>
    <row r="27" spans="2:12" ht="12.75">
      <c r="B27" s="15">
        <f>$D$20</f>
        <v>250</v>
      </c>
      <c r="C27" s="15">
        <f>$D$20</f>
        <v>250</v>
      </c>
      <c r="D27" s="15">
        <f>$D$20</f>
        <v>250</v>
      </c>
      <c r="E27" s="15">
        <f>$D$20</f>
        <v>250</v>
      </c>
      <c r="F27" t="s">
        <v>25</v>
      </c>
      <c r="K27" s="30">
        <f>A40</f>
        <v>841.4789481148928</v>
      </c>
      <c r="L27" s="18" t="s">
        <v>52</v>
      </c>
    </row>
    <row r="28" spans="2:11" ht="12.75">
      <c r="B28" s="12">
        <f>B26+B27</f>
        <v>383.33</v>
      </c>
      <c r="C28" s="12">
        <f>C26+C27</f>
        <v>450</v>
      </c>
      <c r="D28" s="12">
        <f>D26+D27</f>
        <v>516.6700000000001</v>
      </c>
      <c r="E28" s="12">
        <f>E26+E27</f>
        <v>416.67</v>
      </c>
      <c r="F28" t="s">
        <v>26</v>
      </c>
      <c r="K28" s="21"/>
    </row>
    <row r="31" spans="2:12" ht="15.75">
      <c r="B31" t="s">
        <v>27</v>
      </c>
      <c r="C31" s="16">
        <f>B3+(B4-B3)*B5</f>
        <v>0.097</v>
      </c>
      <c r="I31" s="10" t="s">
        <v>35</v>
      </c>
      <c r="J31" s="45" t="s">
        <v>39</v>
      </c>
      <c r="K31" s="45"/>
      <c r="L31" s="20" t="s">
        <v>36</v>
      </c>
    </row>
    <row r="32" spans="2:12" ht="15.75">
      <c r="B32" t="s">
        <v>46</v>
      </c>
      <c r="C32" s="16">
        <f>B3+(B4-B3)*B5*(1+B7)</f>
        <v>0.175</v>
      </c>
      <c r="I32" t="s">
        <v>37</v>
      </c>
      <c r="J32" s="7">
        <f>A39</f>
        <v>1402.4649135248214</v>
      </c>
      <c r="K32" s="25">
        <f>A41</f>
        <v>560.9859654099287</v>
      </c>
      <c r="L32" s="18" t="s">
        <v>38</v>
      </c>
    </row>
    <row r="33" spans="2:12" ht="15.75">
      <c r="B33" t="s">
        <v>47</v>
      </c>
      <c r="C33" s="4">
        <f>C32/(1+B7)+B3*B7/(1+B7)</f>
        <v>0.097</v>
      </c>
      <c r="K33" s="30">
        <f>A40</f>
        <v>841.4789481148928</v>
      </c>
      <c r="L33" s="18" t="s">
        <v>52</v>
      </c>
    </row>
    <row r="34" ht="12.75">
      <c r="K34" s="21"/>
    </row>
    <row r="35" ht="13.5" thickBot="1"/>
    <row r="36" spans="2:5" ht="13.5" thickBot="1">
      <c r="B36" s="46" t="s">
        <v>30</v>
      </c>
      <c r="C36" s="47"/>
      <c r="D36" s="47"/>
      <c r="E36" s="48"/>
    </row>
    <row r="37" spans="1:12" ht="12.75">
      <c r="A37" s="9" t="s">
        <v>29</v>
      </c>
      <c r="B37" s="9" t="s">
        <v>5</v>
      </c>
      <c r="C37" s="9" t="s">
        <v>6</v>
      </c>
      <c r="D37" s="9" t="s">
        <v>7</v>
      </c>
      <c r="E37" s="9" t="s">
        <v>8</v>
      </c>
      <c r="I37" s="10" t="s">
        <v>35</v>
      </c>
      <c r="J37" s="45" t="s">
        <v>53</v>
      </c>
      <c r="K37" s="45"/>
      <c r="L37" s="20" t="s">
        <v>36</v>
      </c>
    </row>
    <row r="38" spans="2:12" ht="15.75">
      <c r="B38" s="12">
        <f>B28</f>
        <v>383.33</v>
      </c>
      <c r="C38" s="12">
        <f>C28</f>
        <v>450</v>
      </c>
      <c r="D38" s="12">
        <f>D28</f>
        <v>516.6700000000001</v>
      </c>
      <c r="E38" s="12">
        <f>E28</f>
        <v>416.67</v>
      </c>
      <c r="F38" t="s">
        <v>26</v>
      </c>
      <c r="I38" s="6" t="s">
        <v>3</v>
      </c>
      <c r="J38">
        <f>B5</f>
        <v>0.8</v>
      </c>
      <c r="K38" s="32">
        <f>B5*(1+B7)</f>
        <v>2</v>
      </c>
      <c r="L38" s="6" t="s">
        <v>54</v>
      </c>
    </row>
    <row r="39" spans="1:12" ht="15.75">
      <c r="A39" s="7">
        <f>(B38+B39)/(1+C33)</f>
        <v>1402.4649135248214</v>
      </c>
      <c r="B39" s="7">
        <f>(C38+C39)/(1+C33)</f>
        <v>1155.174010136729</v>
      </c>
      <c r="C39" s="7">
        <f>(D38+D39)/(1+C33)</f>
        <v>817.2258891199917</v>
      </c>
      <c r="D39" s="7">
        <f>E38/(1+C33)</f>
        <v>379.82680036463086</v>
      </c>
      <c r="F39" t="s">
        <v>48</v>
      </c>
      <c r="I39" s="10"/>
      <c r="J39" s="10"/>
      <c r="K39" s="33">
        <v>0</v>
      </c>
      <c r="L39" s="31" t="s">
        <v>55</v>
      </c>
    </row>
    <row r="40" spans="1:11" ht="15.75">
      <c r="A40" s="12">
        <f>A39*$B$7/(1+$B$7)</f>
        <v>841.4789481148928</v>
      </c>
      <c r="B40" s="12">
        <f>B39*$B$7/(1+$B$7)</f>
        <v>693.1044060820375</v>
      </c>
      <c r="C40" s="12">
        <f>C39*$B$7/(1+$B$7)</f>
        <v>490.33553347199506</v>
      </c>
      <c r="D40" s="12">
        <f>D39*$B$7/(1+$B$7)</f>
        <v>227.89608021877854</v>
      </c>
      <c r="F40" t="s">
        <v>49</v>
      </c>
      <c r="J40">
        <f>J38</f>
        <v>0.8</v>
      </c>
      <c r="K40" s="34">
        <f>K38*A41/A39+K39*A40/A39</f>
        <v>0.8000000000000002</v>
      </c>
    </row>
    <row r="41" spans="1:11" ht="15.75">
      <c r="A41" s="7">
        <f>A39-A40</f>
        <v>560.9859654099287</v>
      </c>
      <c r="B41" s="7">
        <f>B39-B40</f>
        <v>462.0696040546916</v>
      </c>
      <c r="C41" s="7">
        <f>C39-C40</f>
        <v>326.89035564799667</v>
      </c>
      <c r="D41" s="7">
        <f>D39-D40</f>
        <v>151.93072014585232</v>
      </c>
      <c r="F41" t="s">
        <v>50</v>
      </c>
      <c r="K41" s="21"/>
    </row>
    <row r="43" spans="1:2" ht="12.75">
      <c r="A43" s="29">
        <f>-B6</f>
        <v>-1000</v>
      </c>
      <c r="B43" t="s">
        <v>32</v>
      </c>
    </row>
    <row r="44" spans="1:2" ht="12.75">
      <c r="A44" s="7">
        <f>A39+A43</f>
        <v>402.46491352482144</v>
      </c>
      <c r="B44" t="s">
        <v>33</v>
      </c>
    </row>
  </sheetData>
  <mergeCells count="6">
    <mergeCell ref="J37:K37"/>
    <mergeCell ref="B9:E9"/>
    <mergeCell ref="B22:E22"/>
    <mergeCell ref="B36:E36"/>
    <mergeCell ref="J25:K25"/>
    <mergeCell ref="J31:K3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39" sqref="I39"/>
    </sheetView>
  </sheetViews>
  <sheetFormatPr defaultColWidth="11.421875" defaultRowHeight="12.75"/>
  <sheetData>
    <row r="1" ht="12.75">
      <c r="A1" s="1" t="s">
        <v>56</v>
      </c>
    </row>
    <row r="3" spans="1:5" ht="15.75">
      <c r="A3" t="s">
        <v>1</v>
      </c>
      <c r="B3" s="3">
        <v>0.045</v>
      </c>
      <c r="D3" t="s">
        <v>28</v>
      </c>
      <c r="E3" s="16">
        <f>B3+(B4-B3)*B5</f>
        <v>0.097</v>
      </c>
    </row>
    <row r="4" spans="1:2" ht="15.75">
      <c r="A4" t="s">
        <v>2</v>
      </c>
      <c r="B4" s="5">
        <v>0.11</v>
      </c>
    </row>
    <row r="5" spans="1:2" ht="15.75">
      <c r="A5" s="6" t="s">
        <v>45</v>
      </c>
      <c r="B5">
        <v>0.8</v>
      </c>
    </row>
    <row r="6" spans="1:2" ht="15.75">
      <c r="A6" t="s">
        <v>4</v>
      </c>
      <c r="B6" s="8">
        <v>1000</v>
      </c>
    </row>
    <row r="7" spans="1:2" ht="12.75">
      <c r="A7" s="6" t="s">
        <v>57</v>
      </c>
      <c r="B7" s="2">
        <v>0.25</v>
      </c>
    </row>
    <row r="8" ht="13.5" thickBot="1"/>
    <row r="9" spans="2:5" ht="13.5" thickBot="1">
      <c r="B9" s="46" t="s">
        <v>20</v>
      </c>
      <c r="C9" s="47"/>
      <c r="D9" s="47"/>
      <c r="E9" s="48"/>
    </row>
    <row r="10" spans="2:5" ht="12.75">
      <c r="B10" s="9" t="s">
        <v>5</v>
      </c>
      <c r="C10" s="9" t="s">
        <v>6</v>
      </c>
      <c r="D10" s="9" t="s">
        <v>7</v>
      </c>
      <c r="E10" s="9" t="s">
        <v>8</v>
      </c>
    </row>
    <row r="11" spans="2:6" ht="12.75">
      <c r="B11" s="8">
        <v>1500</v>
      </c>
      <c r="C11" s="8">
        <v>1700</v>
      </c>
      <c r="D11" s="8">
        <v>1850</v>
      </c>
      <c r="E11" s="8">
        <v>1300</v>
      </c>
      <c r="F11" t="s">
        <v>9</v>
      </c>
    </row>
    <row r="12" spans="2:6" ht="12.75">
      <c r="B12" s="29">
        <v>1200</v>
      </c>
      <c r="C12" s="29">
        <v>1270</v>
      </c>
      <c r="D12" s="29">
        <v>1350</v>
      </c>
      <c r="E12" s="29">
        <v>920</v>
      </c>
      <c r="F12" t="s">
        <v>10</v>
      </c>
    </row>
    <row r="13" spans="2:6" ht="12.75">
      <c r="B13">
        <f>B11-B12</f>
        <v>300</v>
      </c>
      <c r="C13">
        <f>C11-C12</f>
        <v>430</v>
      </c>
      <c r="D13">
        <f>D11-D12</f>
        <v>500</v>
      </c>
      <c r="E13">
        <f>E11-E12</f>
        <v>380</v>
      </c>
      <c r="F13" t="s">
        <v>11</v>
      </c>
    </row>
    <row r="14" spans="2:6" ht="12.75">
      <c r="B14">
        <v>140</v>
      </c>
      <c r="C14">
        <v>185</v>
      </c>
      <c r="D14">
        <v>195</v>
      </c>
      <c r="E14">
        <v>165</v>
      </c>
      <c r="F14" t="s">
        <v>12</v>
      </c>
    </row>
    <row r="15" spans="2:6" ht="12.75">
      <c r="B15" s="11">
        <v>-26.67</v>
      </c>
      <c r="C15" s="11">
        <v>-45</v>
      </c>
      <c r="D15" s="11">
        <v>-38.33</v>
      </c>
      <c r="E15" s="11">
        <v>-48.33</v>
      </c>
      <c r="F15" t="s">
        <v>13</v>
      </c>
    </row>
    <row r="16" spans="2:6" ht="12.75">
      <c r="B16" s="12">
        <f>B13-B14+B15</f>
        <v>133.32999999999998</v>
      </c>
      <c r="C16" s="12">
        <f>C13-C14+C15</f>
        <v>200</v>
      </c>
      <c r="D16" s="12">
        <f>D13-D14+D15</f>
        <v>266.67</v>
      </c>
      <c r="E16" s="12">
        <f>E13-E14+E15</f>
        <v>166.67000000000002</v>
      </c>
      <c r="F16" t="s">
        <v>14</v>
      </c>
    </row>
    <row r="17" spans="2:6" ht="12.75">
      <c r="B17" s="10">
        <v>0</v>
      </c>
      <c r="C17" s="10">
        <v>0</v>
      </c>
      <c r="D17" s="10">
        <v>0</v>
      </c>
      <c r="E17" s="10">
        <v>0</v>
      </c>
      <c r="F17" t="s">
        <v>15</v>
      </c>
    </row>
    <row r="18" spans="2:6" ht="12.75">
      <c r="B18" s="12">
        <f>B16-B17</f>
        <v>133.32999999999998</v>
      </c>
      <c r="C18" s="12">
        <f>C16-C17</f>
        <v>200</v>
      </c>
      <c r="D18" s="12">
        <f>D16-D17</f>
        <v>266.67</v>
      </c>
      <c r="E18" s="12">
        <f>E16-E17</f>
        <v>166.67000000000002</v>
      </c>
      <c r="F18" t="s">
        <v>16</v>
      </c>
    </row>
    <row r="19" spans="2:6" ht="12.75">
      <c r="B19" s="11">
        <f>B18*$B$7</f>
        <v>33.332499999999996</v>
      </c>
      <c r="C19" s="11">
        <f>C18*$B$7</f>
        <v>50</v>
      </c>
      <c r="D19" s="11">
        <f>D18*$B$7</f>
        <v>66.6675</v>
      </c>
      <c r="E19" s="11">
        <f>E18*$B$7</f>
        <v>41.667500000000004</v>
      </c>
      <c r="F19" t="s">
        <v>17</v>
      </c>
    </row>
    <row r="20" spans="2:6" ht="12.75">
      <c r="B20" s="12">
        <f>B18-B19</f>
        <v>99.99749999999999</v>
      </c>
      <c r="C20" s="12">
        <f>C18-C19</f>
        <v>150</v>
      </c>
      <c r="D20" s="12">
        <f>D18-D19</f>
        <v>200.0025</v>
      </c>
      <c r="E20" s="12">
        <f>E18-E19</f>
        <v>125.00250000000001</v>
      </c>
      <c r="F20" t="s">
        <v>18</v>
      </c>
    </row>
    <row r="22" spans="1:4" ht="12.75">
      <c r="A22" t="s">
        <v>21</v>
      </c>
      <c r="D22" s="35">
        <f>B6/4</f>
        <v>250</v>
      </c>
    </row>
    <row r="23" ht="13.5" thickBot="1"/>
    <row r="24" spans="2:5" ht="13.5" thickBot="1">
      <c r="B24" s="46" t="s">
        <v>22</v>
      </c>
      <c r="C24" s="47"/>
      <c r="D24" s="47"/>
      <c r="E24" s="48"/>
    </row>
    <row r="25" spans="2:5" ht="12.75">
      <c r="B25" s="9" t="s">
        <v>5</v>
      </c>
      <c r="C25" s="9" t="s">
        <v>6</v>
      </c>
      <c r="D25" s="9" t="s">
        <v>7</v>
      </c>
      <c r="E25" s="9" t="s">
        <v>8</v>
      </c>
    </row>
    <row r="26" spans="2:6" ht="12.75">
      <c r="B26" s="12">
        <f>B16</f>
        <v>133.32999999999998</v>
      </c>
      <c r="C26" s="12">
        <f>C16</f>
        <v>200</v>
      </c>
      <c r="D26" s="12">
        <f>D16</f>
        <v>266.67</v>
      </c>
      <c r="E26" s="12">
        <f>E16</f>
        <v>166.67000000000002</v>
      </c>
      <c r="F26" t="s">
        <v>14</v>
      </c>
    </row>
    <row r="27" spans="2:12" ht="12.75">
      <c r="B27" s="11">
        <f>B26*$B$7</f>
        <v>33.332499999999996</v>
      </c>
      <c r="C27" s="11">
        <f>C26*$B$7</f>
        <v>50</v>
      </c>
      <c r="D27" s="11">
        <f>D26*$B$7</f>
        <v>66.6675</v>
      </c>
      <c r="E27" s="11">
        <f>E26*$B$7</f>
        <v>41.667500000000004</v>
      </c>
      <c r="F27" s="6" t="s">
        <v>23</v>
      </c>
      <c r="I27" s="10" t="s">
        <v>35</v>
      </c>
      <c r="J27" s="45" t="s">
        <v>61</v>
      </c>
      <c r="K27" s="45"/>
      <c r="L27" s="20" t="s">
        <v>36</v>
      </c>
    </row>
    <row r="28" spans="2:12" ht="12.75">
      <c r="B28" s="13">
        <f>B26-B27</f>
        <v>99.99749999999999</v>
      </c>
      <c r="C28" s="13">
        <f>C26-C27</f>
        <v>150</v>
      </c>
      <c r="D28" s="13">
        <f>D26-D27</f>
        <v>200.0025</v>
      </c>
      <c r="E28" s="13">
        <f>E26-E27</f>
        <v>125.00250000000001</v>
      </c>
      <c r="F28" t="s">
        <v>24</v>
      </c>
      <c r="I28" t="s">
        <v>37</v>
      </c>
      <c r="J28" s="8">
        <f>B6</f>
        <v>1000</v>
      </c>
      <c r="K28" s="23">
        <f>J28</f>
        <v>1000</v>
      </c>
      <c r="L28" s="18" t="s">
        <v>38</v>
      </c>
    </row>
    <row r="29" spans="2:11" ht="12.75">
      <c r="B29" s="15">
        <f>$D$22</f>
        <v>250</v>
      </c>
      <c r="C29" s="15">
        <f>$D$22</f>
        <v>250</v>
      </c>
      <c r="D29" s="15">
        <f>$D$22</f>
        <v>250</v>
      </c>
      <c r="E29" s="15">
        <f>$D$22</f>
        <v>250</v>
      </c>
      <c r="F29" t="s">
        <v>25</v>
      </c>
      <c r="K29" s="21"/>
    </row>
    <row r="30" spans="2:6" ht="12.75">
      <c r="B30" s="13">
        <f>B28+B29</f>
        <v>349.9975</v>
      </c>
      <c r="C30" s="13">
        <f>C28+C29</f>
        <v>400</v>
      </c>
      <c r="D30" s="13">
        <f>D28+D29</f>
        <v>450.0025</v>
      </c>
      <c r="E30" s="13">
        <f>E28+E29</f>
        <v>375.0025</v>
      </c>
      <c r="F30" t="s">
        <v>26</v>
      </c>
    </row>
    <row r="32" ht="13.5" thickBot="1"/>
    <row r="33" spans="2:12" ht="13.5" thickBot="1">
      <c r="B33" s="46" t="s">
        <v>30</v>
      </c>
      <c r="C33" s="47"/>
      <c r="D33" s="47"/>
      <c r="E33" s="48"/>
      <c r="I33" s="10" t="s">
        <v>35</v>
      </c>
      <c r="J33" s="45" t="s">
        <v>62</v>
      </c>
      <c r="K33" s="45"/>
      <c r="L33" s="20" t="s">
        <v>36</v>
      </c>
    </row>
    <row r="34" spans="1:12" ht="12.75">
      <c r="A34" s="9" t="s">
        <v>29</v>
      </c>
      <c r="B34" s="9" t="s">
        <v>5</v>
      </c>
      <c r="C34" s="9" t="s">
        <v>6</v>
      </c>
      <c r="D34" s="9" t="s">
        <v>7</v>
      </c>
      <c r="E34" s="9" t="s">
        <v>8</v>
      </c>
      <c r="I34" t="s">
        <v>37</v>
      </c>
      <c r="J34" s="12">
        <f>A36</f>
        <v>1251.2587416325255</v>
      </c>
      <c r="K34" s="38">
        <f>J34</f>
        <v>1251.2587416325255</v>
      </c>
      <c r="L34" s="18" t="s">
        <v>38</v>
      </c>
    </row>
    <row r="35" spans="2:11" ht="12.75">
      <c r="B35" s="7">
        <f>B30</f>
        <v>349.9975</v>
      </c>
      <c r="C35" s="7">
        <f>C30</f>
        <v>400</v>
      </c>
      <c r="D35" s="7">
        <f>D30</f>
        <v>450.0025</v>
      </c>
      <c r="E35" s="12">
        <f>E30</f>
        <v>375.0025</v>
      </c>
      <c r="F35" t="s">
        <v>26</v>
      </c>
      <c r="K35" s="21"/>
    </row>
    <row r="36" spans="1:6" ht="15.75">
      <c r="A36" s="27">
        <f>(B35+B36)/(1+E3)</f>
        <v>1251.2587416325255</v>
      </c>
      <c r="B36" s="28">
        <f>(C35+C36)/(1+E3)</f>
        <v>1022.6333395708805</v>
      </c>
      <c r="C36" s="28">
        <f>(D35+D36)/(1+E3)</f>
        <v>721.8287735092558</v>
      </c>
      <c r="D36" s="28">
        <f>E35/(1+E3)</f>
        <v>341.8436645396536</v>
      </c>
      <c r="F36" t="s">
        <v>31</v>
      </c>
    </row>
    <row r="37" spans="3:4" ht="12.75">
      <c r="C37" s="28"/>
      <c r="D37" s="28"/>
    </row>
    <row r="38" spans="1:12" ht="12.75">
      <c r="A38" s="17">
        <f>-B6</f>
        <v>-1000</v>
      </c>
      <c r="B38" t="s">
        <v>32</v>
      </c>
      <c r="I38" s="10" t="s">
        <v>35</v>
      </c>
      <c r="J38" s="45" t="s">
        <v>63</v>
      </c>
      <c r="K38" s="45"/>
      <c r="L38" s="20" t="s">
        <v>36</v>
      </c>
    </row>
    <row r="39" spans="1:12" ht="15.75">
      <c r="A39" s="12">
        <f>A36+A38</f>
        <v>251.25874163252547</v>
      </c>
      <c r="B39" t="s">
        <v>33</v>
      </c>
      <c r="I39" s="6" t="s">
        <v>3</v>
      </c>
      <c r="J39">
        <f>B5</f>
        <v>0.8</v>
      </c>
      <c r="K39" s="22">
        <f>J39</f>
        <v>0.8</v>
      </c>
      <c r="L39" s="24" t="s">
        <v>41</v>
      </c>
    </row>
    <row r="40" ht="12.75">
      <c r="K40" s="21"/>
    </row>
    <row r="41" ht="13.5" thickBot="1"/>
    <row r="42" spans="2:5" ht="13.5" thickBot="1">
      <c r="B42" s="46" t="s">
        <v>58</v>
      </c>
      <c r="C42" s="47"/>
      <c r="D42" s="47"/>
      <c r="E42" s="48"/>
    </row>
    <row r="43" spans="1:5" ht="12.75">
      <c r="A43" s="9" t="s">
        <v>29</v>
      </c>
      <c r="B43" s="9" t="s">
        <v>5</v>
      </c>
      <c r="C43" s="9" t="s">
        <v>6</v>
      </c>
      <c r="D43" s="9" t="s">
        <v>7</v>
      </c>
      <c r="E43" s="9" t="s">
        <v>8</v>
      </c>
    </row>
    <row r="44" spans="2:6" ht="12.75">
      <c r="B44" s="12">
        <f>B19</f>
        <v>33.332499999999996</v>
      </c>
      <c r="C44" s="12">
        <f>C19</f>
        <v>50</v>
      </c>
      <c r="D44" s="12">
        <f>D19</f>
        <v>66.6675</v>
      </c>
      <c r="E44" s="12">
        <f>E19</f>
        <v>41.667500000000004</v>
      </c>
      <c r="F44" t="s">
        <v>17</v>
      </c>
    </row>
    <row r="45" spans="1:6" ht="12.75">
      <c r="A45" s="12">
        <f>(B44+B45)/(1+E3)</f>
        <v>151.20617189229588</v>
      </c>
      <c r="B45" s="12">
        <f>(C44+C45)/(1+E3)</f>
        <v>132.54067056584856</v>
      </c>
      <c r="C45" s="12">
        <f>(D44+D45)/(1+E3)</f>
        <v>95.39711561073585</v>
      </c>
      <c r="D45" s="12">
        <f>E44/(1+E3)</f>
        <v>37.98313582497722</v>
      </c>
      <c r="F45" t="s">
        <v>59</v>
      </c>
    </row>
  </sheetData>
  <mergeCells count="7">
    <mergeCell ref="B9:E9"/>
    <mergeCell ref="B24:E24"/>
    <mergeCell ref="B33:E33"/>
    <mergeCell ref="B42:E42"/>
    <mergeCell ref="J27:K27"/>
    <mergeCell ref="J33:K33"/>
    <mergeCell ref="J38:K3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N37" sqref="N37"/>
    </sheetView>
  </sheetViews>
  <sheetFormatPr defaultColWidth="11.421875" defaultRowHeight="12.75"/>
  <sheetData>
    <row r="1" ht="12.75">
      <c r="A1" s="1" t="s">
        <v>60</v>
      </c>
    </row>
    <row r="3" spans="1:2" ht="15.75">
      <c r="A3" t="s">
        <v>1</v>
      </c>
      <c r="B3" s="3">
        <v>0.045</v>
      </c>
    </row>
    <row r="4" spans="1:2" ht="15.75">
      <c r="A4" t="s">
        <v>2</v>
      </c>
      <c r="B4" s="5">
        <v>0.11</v>
      </c>
    </row>
    <row r="5" spans="1:2" ht="15.75">
      <c r="A5" s="6" t="s">
        <v>45</v>
      </c>
      <c r="B5">
        <v>0.8</v>
      </c>
    </row>
    <row r="6" spans="1:2" ht="15.75">
      <c r="A6" t="s">
        <v>4</v>
      </c>
      <c r="B6" s="8">
        <v>1000</v>
      </c>
    </row>
    <row r="7" spans="1:2" ht="12.75">
      <c r="A7" s="6" t="s">
        <v>57</v>
      </c>
      <c r="B7" s="2">
        <v>0.25</v>
      </c>
    </row>
    <row r="8" spans="1:2" ht="14.25">
      <c r="A8" t="s">
        <v>43</v>
      </c>
      <c r="B8">
        <v>1.5</v>
      </c>
    </row>
    <row r="9" ht="13.5" thickBot="1"/>
    <row r="10" spans="2:5" ht="13.5" thickBot="1">
      <c r="B10" s="46" t="s">
        <v>20</v>
      </c>
      <c r="C10" s="47"/>
      <c r="D10" s="47"/>
      <c r="E10" s="48"/>
    </row>
    <row r="11" spans="2:5" ht="12.75">
      <c r="B11" s="9" t="s">
        <v>5</v>
      </c>
      <c r="C11" s="9" t="s">
        <v>6</v>
      </c>
      <c r="D11" s="9" t="s">
        <v>7</v>
      </c>
      <c r="E11" s="9" t="s">
        <v>8</v>
      </c>
    </row>
    <row r="12" spans="2:6" ht="12.75">
      <c r="B12">
        <v>1500</v>
      </c>
      <c r="C12">
        <v>1700</v>
      </c>
      <c r="D12">
        <v>1850</v>
      </c>
      <c r="E12">
        <v>1300</v>
      </c>
      <c r="F12" t="s">
        <v>9</v>
      </c>
    </row>
    <row r="13" spans="2:6" ht="12.75">
      <c r="B13" s="10">
        <v>1200</v>
      </c>
      <c r="C13" s="10">
        <v>1270</v>
      </c>
      <c r="D13" s="10">
        <v>1350</v>
      </c>
      <c r="E13" s="10">
        <v>920</v>
      </c>
      <c r="F13" t="s">
        <v>10</v>
      </c>
    </row>
    <row r="14" spans="2:6" ht="12.75">
      <c r="B14">
        <f>B12-B13</f>
        <v>300</v>
      </c>
      <c r="C14">
        <f>C12-C13</f>
        <v>430</v>
      </c>
      <c r="D14">
        <f>D12-D13</f>
        <v>500</v>
      </c>
      <c r="E14">
        <f>E12-E13</f>
        <v>380</v>
      </c>
      <c r="F14" t="s">
        <v>11</v>
      </c>
    </row>
    <row r="15" spans="2:6" ht="12.75">
      <c r="B15">
        <v>140</v>
      </c>
      <c r="C15">
        <v>185</v>
      </c>
      <c r="D15">
        <v>195</v>
      </c>
      <c r="E15">
        <v>165</v>
      </c>
      <c r="F15" t="s">
        <v>12</v>
      </c>
    </row>
    <row r="16" spans="2:6" ht="12.75">
      <c r="B16" s="11">
        <v>-26.67</v>
      </c>
      <c r="C16" s="11">
        <v>-45</v>
      </c>
      <c r="D16" s="11">
        <v>-38.33</v>
      </c>
      <c r="E16" s="11">
        <v>-48.33</v>
      </c>
      <c r="F16" t="s">
        <v>13</v>
      </c>
    </row>
    <row r="17" spans="2:6" ht="12.75">
      <c r="B17" s="12">
        <f>B14-B15+B16</f>
        <v>133.32999999999998</v>
      </c>
      <c r="C17" s="12">
        <f>C14-C15+C16</f>
        <v>200</v>
      </c>
      <c r="D17" s="12">
        <f>D14-D15+D16</f>
        <v>266.67</v>
      </c>
      <c r="E17" s="12">
        <f>E14-E15+E16</f>
        <v>166.67000000000002</v>
      </c>
      <c r="F17" t="s">
        <v>14</v>
      </c>
    </row>
    <row r="18" spans="2:6" ht="12.75">
      <c r="B18" s="19" t="s">
        <v>44</v>
      </c>
      <c r="C18" s="19" t="s">
        <v>44</v>
      </c>
      <c r="D18" s="19" t="s">
        <v>44</v>
      </c>
      <c r="E18" s="19" t="s">
        <v>44</v>
      </c>
      <c r="F18" t="s">
        <v>15</v>
      </c>
    </row>
    <row r="19" spans="2:6" ht="12.75">
      <c r="B19" s="26" t="s">
        <v>44</v>
      </c>
      <c r="C19" s="26" t="s">
        <v>44</v>
      </c>
      <c r="D19" s="26" t="s">
        <v>44</v>
      </c>
      <c r="E19" s="26" t="s">
        <v>44</v>
      </c>
      <c r="F19" t="s">
        <v>16</v>
      </c>
    </row>
    <row r="20" spans="2:6" ht="12.75">
      <c r="B20" s="36" t="s">
        <v>44</v>
      </c>
      <c r="C20" s="36" t="s">
        <v>44</v>
      </c>
      <c r="D20" s="36" t="s">
        <v>44</v>
      </c>
      <c r="E20" s="36" t="s">
        <v>44</v>
      </c>
      <c r="F20" t="s">
        <v>17</v>
      </c>
    </row>
    <row r="21" spans="2:6" ht="12.75">
      <c r="B21" s="9" t="s">
        <v>44</v>
      </c>
      <c r="C21" s="9" t="s">
        <v>44</v>
      </c>
      <c r="D21" s="9" t="s">
        <v>44</v>
      </c>
      <c r="E21" s="9" t="s">
        <v>44</v>
      </c>
      <c r="F21" t="s">
        <v>18</v>
      </c>
    </row>
    <row r="23" spans="1:4" ht="12.75">
      <c r="A23" t="s">
        <v>21</v>
      </c>
      <c r="D23" s="35">
        <v>250</v>
      </c>
    </row>
    <row r="24" ht="13.5" thickBot="1"/>
    <row r="25" spans="2:5" ht="13.5" thickBot="1">
      <c r="B25" s="46" t="s">
        <v>22</v>
      </c>
      <c r="C25" s="47"/>
      <c r="D25" s="47"/>
      <c r="E25" s="48"/>
    </row>
    <row r="26" spans="2:5" ht="12.75">
      <c r="B26" s="9" t="s">
        <v>5</v>
      </c>
      <c r="C26" s="9" t="s">
        <v>6</v>
      </c>
      <c r="D26" s="9" t="s">
        <v>7</v>
      </c>
      <c r="E26" s="9" t="s">
        <v>8</v>
      </c>
    </row>
    <row r="27" spans="2:6" ht="12.75">
      <c r="B27" s="12">
        <f>B17</f>
        <v>133.32999999999998</v>
      </c>
      <c r="C27" s="12">
        <f>C17</f>
        <v>200</v>
      </c>
      <c r="D27" s="12">
        <f>D17</f>
        <v>266.67</v>
      </c>
      <c r="E27" s="12">
        <f>E17</f>
        <v>166.67000000000002</v>
      </c>
      <c r="F27" t="s">
        <v>14</v>
      </c>
    </row>
    <row r="28" spans="2:6" ht="12.75">
      <c r="B28" s="11">
        <f>$B$7*B27</f>
        <v>33.332499999999996</v>
      </c>
      <c r="C28" s="11">
        <f>$B$7*C27</f>
        <v>50</v>
      </c>
      <c r="D28" s="11">
        <f>$B$7*D27</f>
        <v>66.6675</v>
      </c>
      <c r="E28" s="11">
        <f>$B$7*E27</f>
        <v>41.667500000000004</v>
      </c>
      <c r="F28" s="6" t="s">
        <v>23</v>
      </c>
    </row>
    <row r="29" spans="2:12" ht="12.75">
      <c r="B29" s="12">
        <f>B27-B28</f>
        <v>99.99749999999999</v>
      </c>
      <c r="C29" s="12">
        <f>C27-C28</f>
        <v>150</v>
      </c>
      <c r="D29" s="12">
        <f>D27-D28</f>
        <v>200.0025</v>
      </c>
      <c r="E29" s="12">
        <f>E27-E28</f>
        <v>125.00250000000001</v>
      </c>
      <c r="F29" t="s">
        <v>24</v>
      </c>
      <c r="I29" s="10" t="s">
        <v>35</v>
      </c>
      <c r="J29" s="45" t="s">
        <v>61</v>
      </c>
      <c r="K29" s="45"/>
      <c r="L29" s="20" t="s">
        <v>36</v>
      </c>
    </row>
    <row r="30" spans="2:12" ht="12.75">
      <c r="B30" s="15">
        <f>$D$23</f>
        <v>250</v>
      </c>
      <c r="C30" s="15">
        <f>$D$23</f>
        <v>250</v>
      </c>
      <c r="D30" s="15">
        <f>$D$23</f>
        <v>250</v>
      </c>
      <c r="E30" s="15">
        <f>$D$23</f>
        <v>250</v>
      </c>
      <c r="F30" t="s">
        <v>25</v>
      </c>
      <c r="I30" t="s">
        <v>37</v>
      </c>
      <c r="J30" s="8">
        <f>B6</f>
        <v>1000</v>
      </c>
      <c r="K30" s="39">
        <f>J30-K31</f>
        <v>224.39169651379405</v>
      </c>
      <c r="L30" s="18" t="s">
        <v>38</v>
      </c>
    </row>
    <row r="31" spans="2:12" ht="12.75">
      <c r="B31" s="12">
        <f>B29+B30</f>
        <v>349.9975</v>
      </c>
      <c r="C31" s="12">
        <f>C29+C30</f>
        <v>400</v>
      </c>
      <c r="D31" s="12">
        <f>D29+D30</f>
        <v>450.0025</v>
      </c>
      <c r="E31" s="12">
        <f>E29+E30</f>
        <v>375.0025</v>
      </c>
      <c r="F31" t="s">
        <v>26</v>
      </c>
      <c r="K31" s="40">
        <f>A43</f>
        <v>775.608303486206</v>
      </c>
      <c r="L31" s="18" t="s">
        <v>52</v>
      </c>
    </row>
    <row r="32" ht="12.75">
      <c r="K32" s="21"/>
    </row>
    <row r="34" spans="2:3" ht="15.75">
      <c r="B34" t="s">
        <v>27</v>
      </c>
      <c r="C34" s="16">
        <f>B3+(B4-B3)*B5</f>
        <v>0.097</v>
      </c>
    </row>
    <row r="35" spans="2:12" ht="15.75">
      <c r="B35" t="s">
        <v>46</v>
      </c>
      <c r="C35" s="4">
        <f>B3+(B4-B3)*B5*(1+B8*(1-B7))</f>
        <v>0.15550000000000003</v>
      </c>
      <c r="I35" s="10" t="s">
        <v>35</v>
      </c>
      <c r="J35" s="45" t="s">
        <v>62</v>
      </c>
      <c r="K35" s="45"/>
      <c r="L35" s="20" t="s">
        <v>36</v>
      </c>
    </row>
    <row r="36" spans="2:12" ht="15.75">
      <c r="B36" t="s">
        <v>47</v>
      </c>
      <c r="C36" s="37">
        <f>C35/(1+B8)+B3*B8/(1+B8)*(1-B7)</f>
        <v>0.08245000000000002</v>
      </c>
      <c r="I36" t="s">
        <v>37</v>
      </c>
      <c r="J36" s="7">
        <f>A42</f>
        <v>1292.6805058103432</v>
      </c>
      <c r="K36" s="25">
        <f>A44</f>
        <v>517.0722023241373</v>
      </c>
      <c r="L36" s="18" t="s">
        <v>38</v>
      </c>
    </row>
    <row r="37" spans="10:12" ht="12.75">
      <c r="J37" s="7">
        <f>J49</f>
        <v>0</v>
      </c>
      <c r="K37" s="30">
        <f>A43</f>
        <v>775.608303486206</v>
      </c>
      <c r="L37" s="18" t="s">
        <v>52</v>
      </c>
    </row>
    <row r="38" ht="13.5" thickBot="1">
      <c r="K38" s="21"/>
    </row>
    <row r="39" spans="2:5" ht="13.5" thickBot="1">
      <c r="B39" s="46" t="s">
        <v>30</v>
      </c>
      <c r="C39" s="47"/>
      <c r="D39" s="47"/>
      <c r="E39" s="48"/>
    </row>
    <row r="40" spans="1:12" ht="12.75">
      <c r="A40" s="9" t="s">
        <v>29</v>
      </c>
      <c r="B40" s="9" t="s">
        <v>5</v>
      </c>
      <c r="C40" s="9" t="s">
        <v>6</v>
      </c>
      <c r="D40" s="9" t="s">
        <v>7</v>
      </c>
      <c r="E40" s="9" t="s">
        <v>8</v>
      </c>
      <c r="I40" s="42"/>
      <c r="J40" s="42"/>
      <c r="K40" s="42"/>
      <c r="L40" s="42"/>
    </row>
    <row r="41" spans="2:12" ht="12.75">
      <c r="B41" s="12">
        <f>B31</f>
        <v>349.9975</v>
      </c>
      <c r="C41" s="12">
        <f>C31</f>
        <v>400</v>
      </c>
      <c r="D41" s="12">
        <f>D31</f>
        <v>450.0025</v>
      </c>
      <c r="E41" s="12">
        <f>E31</f>
        <v>375.0025</v>
      </c>
      <c r="F41" t="s">
        <v>26</v>
      </c>
      <c r="I41" s="42"/>
      <c r="J41" s="49"/>
      <c r="K41" s="49"/>
      <c r="L41" s="41"/>
    </row>
    <row r="42" spans="1:12" ht="15.75">
      <c r="A42" s="7">
        <f>(B41+B42)/(1+C36)</f>
        <v>1292.6805058103432</v>
      </c>
      <c r="B42" s="7">
        <f>(C41+C42)/(1+C36)</f>
        <v>1049.2645135144062</v>
      </c>
      <c r="C42" s="7">
        <f>(D41+D42)/(1+C36)</f>
        <v>735.7763726536692</v>
      </c>
      <c r="D42" s="7">
        <f>E41/(1+C36)</f>
        <v>346.43863457896435</v>
      </c>
      <c r="F42" t="s">
        <v>48</v>
      </c>
      <c r="I42" s="44"/>
      <c r="J42" s="42"/>
      <c r="K42" s="43"/>
      <c r="L42" s="44"/>
    </row>
    <row r="43" spans="1:12" ht="15.75">
      <c r="A43" s="12">
        <f>A42*$B$8/(1+$B$8)</f>
        <v>775.608303486206</v>
      </c>
      <c r="B43" s="12">
        <f>B42*$B$8/(1+$B$8)</f>
        <v>629.5587081086437</v>
      </c>
      <c r="C43" s="12">
        <f>C42*$B$8/(1+$B$8)</f>
        <v>441.46582359220156</v>
      </c>
      <c r="D43" s="12">
        <f>D42*$B$8/(1+$B$8)</f>
        <v>207.8631807473786</v>
      </c>
      <c r="F43" t="s">
        <v>49</v>
      </c>
      <c r="I43" s="42"/>
      <c r="J43" s="42"/>
      <c r="K43" s="43"/>
      <c r="L43" s="44"/>
    </row>
    <row r="44" spans="1:12" ht="15.75">
      <c r="A44" s="7">
        <f>A42-A43</f>
        <v>517.0722023241373</v>
      </c>
      <c r="B44" s="7">
        <f>B42-B43</f>
        <v>419.7058054057625</v>
      </c>
      <c r="C44" s="7">
        <f>C42-C43</f>
        <v>294.31054906146767</v>
      </c>
      <c r="D44" s="7">
        <f>D42-D43</f>
        <v>138.57545383158575</v>
      </c>
      <c r="F44" t="s">
        <v>50</v>
      </c>
      <c r="I44" s="42"/>
      <c r="J44" s="42"/>
      <c r="K44" s="43"/>
      <c r="L44" s="42"/>
    </row>
    <row r="45" spans="9:12" ht="12.75">
      <c r="I45" s="42"/>
      <c r="J45" s="42"/>
      <c r="K45" s="42"/>
      <c r="L45" s="42"/>
    </row>
    <row r="46" spans="1:12" ht="12.75">
      <c r="A46" s="29">
        <f>-B6</f>
        <v>-1000</v>
      </c>
      <c r="B46" t="s">
        <v>32</v>
      </c>
      <c r="I46" s="42"/>
      <c r="J46" s="42"/>
      <c r="K46" s="42"/>
      <c r="L46" s="42"/>
    </row>
    <row r="47" spans="1:12" ht="12.75">
      <c r="A47" s="7">
        <f>A42+A46</f>
        <v>292.6805058103432</v>
      </c>
      <c r="B47" t="s">
        <v>33</v>
      </c>
      <c r="I47" s="42"/>
      <c r="J47" s="42"/>
      <c r="K47" s="42"/>
      <c r="L47" s="42"/>
    </row>
    <row r="48" spans="9:12" ht="12.75">
      <c r="I48" s="42"/>
      <c r="J48" s="42"/>
      <c r="K48" s="42"/>
      <c r="L48" s="42"/>
    </row>
    <row r="49" spans="9:12" ht="12.75">
      <c r="I49" s="42"/>
      <c r="J49" s="28"/>
      <c r="K49" s="42"/>
      <c r="L49" s="42"/>
    </row>
    <row r="50" spans="9:12" ht="12.75">
      <c r="I50" s="42"/>
      <c r="J50" s="42"/>
      <c r="K50" s="42"/>
      <c r="L50" s="42"/>
    </row>
  </sheetData>
  <mergeCells count="6">
    <mergeCell ref="J41:K41"/>
    <mergeCell ref="B10:E10"/>
    <mergeCell ref="B25:E25"/>
    <mergeCell ref="B39:E39"/>
    <mergeCell ref="J29:K29"/>
    <mergeCell ref="J35:K35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2008-09-07T13:38:27Z</dcterms:created>
  <dcterms:modified xsi:type="dcterms:W3CDTF">2008-10-21T09:41:30Z</dcterms:modified>
  <cp:category/>
  <cp:version/>
  <cp:contentType/>
  <cp:contentStatus/>
</cp:coreProperties>
</file>