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ccfb consulting" sheetId="1" r:id="rId1"/>
    <sheet name="Callable-Bond" sheetId="2" r:id="rId2"/>
  </sheets>
  <definedNames>
    <definedName name="Basiszins">'Callable-Bond'!$B$18</definedName>
    <definedName name="Gesamtlaufzeit">'Callable-Bond'!$B$16</definedName>
    <definedName name="Kontraktvolumen">'Callable-Bond'!$B$19</definedName>
    <definedName name="Vorlaufzeit">'Callable-Bond'!$B$15</definedName>
  </definedNames>
  <calcPr fullCalcOnLoad="1"/>
</workbook>
</file>

<file path=xl/sharedStrings.xml><?xml version="1.0" encoding="utf-8"?>
<sst xmlns="http://schemas.openxmlformats.org/spreadsheetml/2006/main" count="36" uniqueCount="33">
  <si>
    <t>Zinskurve:</t>
  </si>
  <si>
    <t>Jahr</t>
  </si>
  <si>
    <t>Zinssatz</t>
  </si>
  <si>
    <t>Abzinsfaktoren</t>
  </si>
  <si>
    <t>Zerosatz (z)</t>
  </si>
  <si>
    <t>Forwardrate(t,1)</t>
  </si>
  <si>
    <t>Stetiger Zinssatz (r )</t>
  </si>
  <si>
    <t>Kontraktvolumen (KV):</t>
  </si>
  <si>
    <t>N(d1)</t>
  </si>
  <si>
    <t>N(d2)</t>
  </si>
  <si>
    <t>d1</t>
  </si>
  <si>
    <t>d2</t>
  </si>
  <si>
    <t>Laufzeit des Bonds (GZ):</t>
  </si>
  <si>
    <t>Strike (X):</t>
  </si>
  <si>
    <t>Optionslauzeit (VZ):</t>
  </si>
  <si>
    <t>Kuponzins des Bonds</t>
  </si>
  <si>
    <t>Volatilität des Underlying</t>
  </si>
  <si>
    <t>Bond Option:</t>
  </si>
  <si>
    <t xml:space="preserve">Barwert 
des Underlying </t>
  </si>
  <si>
    <t>Forwardkurs 
des Underlying</t>
  </si>
  <si>
    <t>Strike</t>
  </si>
  <si>
    <t>Optionspreis</t>
  </si>
  <si>
    <t>Single-Callable-Bond</t>
  </si>
  <si>
    <t>Kündigungszeitpunkt</t>
  </si>
  <si>
    <t>Laufzeit</t>
  </si>
  <si>
    <t>Nominalvolumen</t>
  </si>
  <si>
    <t>Bond</t>
  </si>
  <si>
    <t>Marktwert des Bond</t>
  </si>
  <si>
    <t>- Optionspreis</t>
  </si>
  <si>
    <t>= Single-Callable-Bond</t>
  </si>
  <si>
    <t>Barwerte der Zahlungsreihe</t>
  </si>
  <si>
    <t>Zahlungsstrom nominal</t>
  </si>
  <si>
    <t>sponsored by:</t>
  </si>
</sst>
</file>

<file path=xl/styles.xml><?xml version="1.0" encoding="utf-8"?>
<styleSheet xmlns="http://schemas.openxmlformats.org/spreadsheetml/2006/main">
  <numFmts count="4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&quot;DM&quot;"/>
    <numFmt numFmtId="165" formatCode="#,##0\ &quot;DM&quot;;&quot;㰀᠄頀㬀㰂㬄簂㬄萂㬛쐂᠛ࠀࠁଈਁࠋ㠁ࠂ؁ଆਁ؋、ࠀЁ଄ਁЋ、䈀爀漀琀栀攀爀 䠀䰀ⴀ㄀　㐀　 猀攀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0.000%"/>
    <numFmt numFmtId="175" formatCode="0.0000%"/>
    <numFmt numFmtId="176" formatCode="_-* #,##0.0\ _D_M_-;\-* #,##0.0\ _D_M_-;_-* &quot;-&quot;??\ _D_M_-;_-@_-"/>
    <numFmt numFmtId="177" formatCode="0.0"/>
    <numFmt numFmtId="178" formatCode="#,#00%"/>
    <numFmt numFmtId="179" formatCode="#,#00.0%"/>
    <numFmt numFmtId="180" formatCode="#.#000%"/>
    <numFmt numFmtId="181" formatCode="#,000"/>
    <numFmt numFmtId="182" formatCode="#,000.0"/>
    <numFmt numFmtId="183" formatCode="#.0000"/>
    <numFmt numFmtId="184" formatCode="#.000"/>
    <numFmt numFmtId="185" formatCode="#.#00%"/>
    <numFmt numFmtId="186" formatCode="#,000%"/>
    <numFmt numFmtId="187" formatCode="#,000.0%"/>
    <numFmt numFmtId="188" formatCode="#.0000%"/>
    <numFmt numFmtId="189" formatCode="#.000%"/>
    <numFmt numFmtId="190" formatCode="_-* #,##0.000\ _D_M_-;\-* #,##0.000\ _D_M_-;_-* &quot;-&quot;??\ _D_M_-;_-@_-"/>
    <numFmt numFmtId="191" formatCode="_-* #,##0.0000\ _D_M_-;\-* #,##0.0000\ _D_M_-;_-* &quot;-&quot;??\ _D_M_-;_-@_-"/>
    <numFmt numFmtId="192" formatCode="_-* #,##0\ _D_M_-;\-* #,##0\ _D_M_-;_-* &quot;-&quot;??\ _D_M_-;_-@_-"/>
    <numFmt numFmtId="193" formatCode="#,##0.00_ ;\-#,##0.00\ "/>
    <numFmt numFmtId="194" formatCode="0.00000%"/>
    <numFmt numFmtId="195" formatCode="0.000000%"/>
    <numFmt numFmtId="196" formatCode="_-* #,##0.0000\ _D_M_-;\-* #,##0.0000\ _D_M_-;_-* &quot;-&quot;????\ _D_M_-;_-@_-"/>
    <numFmt numFmtId="197" formatCode="#,##0.0000"/>
    <numFmt numFmtId="198" formatCode="#,##0.000"/>
    <numFmt numFmtId="199" formatCode="#,##0.000_ ;\-#,##0.000\ "/>
    <numFmt numFmtId="200" formatCode="#,##0.0_ ;\-#,##0.0\ "/>
    <numFmt numFmtId="201" formatCode="#,##0_ ;\-#,##0\ 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color indexed="57"/>
      <name val="Arial"/>
      <family val="2"/>
    </font>
    <font>
      <sz val="18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0" fontId="4" fillId="4" borderId="5" xfId="17" applyNumberFormat="1" applyFont="1" applyFill="1" applyBorder="1" applyAlignment="1" applyProtection="1">
      <alignment/>
      <protection locked="0"/>
    </xf>
    <xf numFmtId="10" fontId="4" fillId="4" borderId="6" xfId="17" applyNumberFormat="1" applyFont="1" applyFill="1" applyBorder="1" applyAlignment="1" applyProtection="1">
      <alignment/>
      <protection locked="0"/>
    </xf>
    <xf numFmtId="171" fontId="5" fillId="2" borderId="5" xfId="15" applyNumberFormat="1" applyFont="1" applyFill="1" applyBorder="1" applyAlignment="1" applyProtection="1">
      <alignment/>
      <protection hidden="1"/>
    </xf>
    <xf numFmtId="171" fontId="5" fillId="2" borderId="6" xfId="15" applyNumberFormat="1" applyFont="1" applyFill="1" applyBorder="1" applyAlignment="1" applyProtection="1">
      <alignment/>
      <protection hidden="1"/>
    </xf>
    <xf numFmtId="10" fontId="5" fillId="2" borderId="5" xfId="17" applyNumberFormat="1" applyFont="1" applyFill="1" applyBorder="1" applyAlignment="1" applyProtection="1">
      <alignment/>
      <protection hidden="1"/>
    </xf>
    <xf numFmtId="0" fontId="2" fillId="3" borderId="7" xfId="0" applyFont="1" applyFill="1" applyBorder="1" applyAlignment="1">
      <alignment/>
    </xf>
    <xf numFmtId="10" fontId="5" fillId="2" borderId="8" xfId="17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" fillId="3" borderId="0" xfId="0" applyFont="1" applyFill="1" applyAlignment="1">
      <alignment/>
    </xf>
    <xf numFmtId="0" fontId="0" fillId="2" borderId="0" xfId="0" applyFill="1" applyAlignment="1" applyProtection="1">
      <alignment textRotation="90"/>
      <protection hidden="1"/>
    </xf>
    <xf numFmtId="0" fontId="0" fillId="2" borderId="0" xfId="0" applyFill="1" applyAlignment="1">
      <alignment textRotation="90"/>
    </xf>
    <xf numFmtId="10" fontId="0" fillId="2" borderId="0" xfId="17" applyNumberForma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10" fontId="6" fillId="4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/>
    </xf>
    <xf numFmtId="43" fontId="5" fillId="2" borderId="0" xfId="18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 horizontal="left"/>
    </xf>
    <xf numFmtId="190" fontId="5" fillId="2" borderId="0" xfId="18" applyNumberFormat="1" applyFont="1" applyFill="1" applyBorder="1" applyAlignment="1" applyProtection="1">
      <alignment/>
      <protection/>
    </xf>
    <xf numFmtId="4" fontId="0" fillId="2" borderId="9" xfId="17" applyNumberFormat="1" applyFill="1" applyBorder="1" applyAlignment="1" applyProtection="1">
      <alignment horizontal="center" vertical="center"/>
      <protection hidden="1"/>
    </xf>
    <xf numFmtId="170" fontId="0" fillId="2" borderId="9" xfId="0" applyNumberFormat="1" applyFill="1" applyBorder="1" applyAlignment="1" applyProtection="1">
      <alignment horizontal="center" vertical="center"/>
      <protection hidden="1"/>
    </xf>
    <xf numFmtId="171" fontId="0" fillId="2" borderId="9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textRotation="90"/>
      <protection hidden="1"/>
    </xf>
    <xf numFmtId="197" fontId="0" fillId="2" borderId="5" xfId="0" applyNumberFormat="1" applyFill="1" applyBorder="1" applyAlignment="1" applyProtection="1">
      <alignment horizontal="center" vertical="center" shrinkToFit="1"/>
      <protection hidden="1"/>
    </xf>
    <xf numFmtId="4" fontId="6" fillId="2" borderId="0" xfId="0" applyNumberFormat="1" applyFont="1" applyFill="1" applyAlignment="1" applyProtection="1">
      <alignment horizontal="right"/>
      <protection locked="0"/>
    </xf>
    <xf numFmtId="193" fontId="6" fillId="2" borderId="0" xfId="15" applyNumberFormat="1" applyFont="1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>
      <alignment horizontal="center" vertical="center"/>
    </xf>
    <xf numFmtId="10" fontId="5" fillId="2" borderId="0" xfId="17" applyNumberFormat="1" applyFont="1" applyFill="1" applyBorder="1" applyAlignment="1" applyProtection="1">
      <alignment/>
      <protection hidden="1"/>
    </xf>
    <xf numFmtId="0" fontId="2" fillId="2" borderId="0" xfId="0" applyFont="1" applyFill="1" applyBorder="1" applyAlignment="1">
      <alignment/>
    </xf>
    <xf numFmtId="0" fontId="7" fillId="3" borderId="1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/>
      <protection hidden="1"/>
    </xf>
    <xf numFmtId="170" fontId="0" fillId="3" borderId="0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6" fillId="4" borderId="0" xfId="0" applyNumberFormat="1" applyFont="1" applyFill="1" applyAlignment="1" applyProtection="1">
      <alignment horizontal="right"/>
      <protection locked="0"/>
    </xf>
    <xf numFmtId="1" fontId="6" fillId="2" borderId="0" xfId="17" applyNumberFormat="1" applyFont="1" applyFill="1" applyBorder="1" applyAlignment="1" applyProtection="1">
      <alignment horizontal="right"/>
      <protection hidden="1"/>
    </xf>
    <xf numFmtId="10" fontId="0" fillId="2" borderId="0" xfId="17" applyNumberFormat="1" applyFont="1" applyFill="1" applyBorder="1" applyAlignment="1" applyProtection="1">
      <alignment/>
      <protection hidden="1"/>
    </xf>
    <xf numFmtId="201" fontId="6" fillId="4" borderId="0" xfId="15" applyNumberFormat="1" applyFont="1" applyFill="1" applyAlignment="1" applyProtection="1">
      <alignment horizontal="right"/>
      <protection locked="0"/>
    </xf>
    <xf numFmtId="10" fontId="6" fillId="4" borderId="0" xfId="17" applyNumberFormat="1" applyFont="1" applyFill="1" applyBorder="1" applyAlignment="1" applyProtection="1">
      <alignment/>
      <protection locked="0"/>
    </xf>
    <xf numFmtId="1" fontId="6" fillId="4" borderId="0" xfId="17" applyNumberFormat="1" applyFont="1" applyFill="1" applyBorder="1" applyAlignment="1" applyProtection="1">
      <alignment horizontal="right"/>
      <protection locked="0"/>
    </xf>
    <xf numFmtId="0" fontId="0" fillId="4" borderId="0" xfId="0" applyFill="1" applyAlignment="1">
      <alignment/>
    </xf>
    <xf numFmtId="10" fontId="12" fillId="2" borderId="0" xfId="17" applyNumberFormat="1" applyFont="1" applyFill="1" applyBorder="1" applyAlignment="1" applyProtection="1">
      <alignment/>
      <protection hidden="1"/>
    </xf>
    <xf numFmtId="4" fontId="6" fillId="2" borderId="0" xfId="17" applyNumberFormat="1" applyFont="1" applyFill="1" applyBorder="1" applyAlignment="1" applyProtection="1">
      <alignment/>
      <protection hidden="1"/>
    </xf>
    <xf numFmtId="197" fontId="6" fillId="5" borderId="11" xfId="17" applyNumberFormat="1" applyFont="1" applyFill="1" applyBorder="1" applyAlignment="1" applyProtection="1">
      <alignment shrinkToFit="1"/>
      <protection hidden="1"/>
    </xf>
    <xf numFmtId="197" fontId="6" fillId="5" borderId="12" xfId="17" applyNumberFormat="1" applyFont="1" applyFill="1" applyBorder="1" applyAlignment="1" applyProtection="1">
      <alignment/>
      <protection hidden="1"/>
    </xf>
    <xf numFmtId="197" fontId="6" fillId="5" borderId="12" xfId="17" applyNumberFormat="1" applyFont="1" applyFill="1" applyBorder="1" applyAlignment="1" applyProtection="1">
      <alignment shrinkToFit="1"/>
      <protection hidden="1"/>
    </xf>
    <xf numFmtId="171" fontId="6" fillId="5" borderId="13" xfId="0" applyNumberFormat="1" applyFont="1" applyFill="1" applyBorder="1" applyAlignment="1" applyProtection="1">
      <alignment horizontal="center" vertical="center"/>
      <protection hidden="1"/>
    </xf>
    <xf numFmtId="171" fontId="6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0" fillId="2" borderId="14" xfId="18" applyNumberFormat="1" applyFont="1" applyFill="1" applyBorder="1" applyAlignment="1" applyProtection="1">
      <alignment/>
      <protection hidden="1"/>
    </xf>
    <xf numFmtId="2" fontId="8" fillId="2" borderId="15" xfId="18" applyNumberFormat="1" applyFont="1" applyFill="1" applyBorder="1" applyAlignment="1" applyProtection="1">
      <alignment/>
      <protection hidden="1"/>
    </xf>
    <xf numFmtId="2" fontId="0" fillId="2" borderId="16" xfId="18" applyNumberFormat="1" applyFont="1" applyFill="1" applyBorder="1" applyAlignment="1" applyProtection="1">
      <alignment/>
      <protection hidden="1"/>
    </xf>
    <xf numFmtId="2" fontId="0" fillId="2" borderId="17" xfId="18" applyNumberFormat="1" applyFont="1" applyFill="1" applyBorder="1" applyAlignment="1" applyProtection="1">
      <alignment/>
      <protection hidden="1"/>
    </xf>
    <xf numFmtId="2" fontId="0" fillId="2" borderId="15" xfId="18" applyNumberFormat="1" applyFont="1" applyFill="1" applyBorder="1" applyAlignment="1" applyProtection="1">
      <alignment/>
      <protection hidden="1"/>
    </xf>
    <xf numFmtId="2" fontId="0" fillId="2" borderId="18" xfId="18" applyNumberFormat="1" applyFont="1" applyFill="1" applyBorder="1" applyAlignment="1" applyProtection="1">
      <alignment/>
      <protection hidden="1"/>
    </xf>
    <xf numFmtId="43" fontId="5" fillId="2" borderId="0" xfId="18" applyNumberFormat="1" applyFont="1" applyFill="1" applyBorder="1" applyAlignment="1" applyProtection="1">
      <alignment/>
      <protection hidden="1"/>
    </xf>
    <xf numFmtId="10" fontId="0" fillId="2" borderId="0" xfId="17" applyNumberFormat="1" applyFont="1" applyFill="1" applyBorder="1" applyAlignment="1" applyProtection="1">
      <alignment horizontal="right"/>
      <protection hidden="1"/>
    </xf>
    <xf numFmtId="10" fontId="0" fillId="2" borderId="10" xfId="17" applyNumberFormat="1" applyFont="1" applyFill="1" applyBorder="1" applyAlignment="1" applyProtection="1">
      <alignment horizontal="right"/>
      <protection hidden="1"/>
    </xf>
    <xf numFmtId="49" fontId="0" fillId="2" borderId="10" xfId="17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 horizontal="center" textRotation="90"/>
      <protection hidden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3" borderId="0" xfId="0" applyFont="1" applyFill="1" applyBorder="1" applyAlignment="1" applyProtection="1">
      <alignment textRotation="90" wrapText="1"/>
      <protection hidden="1"/>
    </xf>
    <xf numFmtId="0" fontId="0" fillId="0" borderId="15" xfId="0" applyBorder="1" applyAlignment="1">
      <alignment/>
    </xf>
    <xf numFmtId="0" fontId="7" fillId="3" borderId="0" xfId="0" applyFont="1" applyFill="1" applyBorder="1" applyAlignment="1" applyProtection="1">
      <alignment textRotation="90"/>
      <protection hidden="1"/>
    </xf>
    <xf numFmtId="0" fontId="8" fillId="2" borderId="0" xfId="0" applyFont="1" applyFill="1" applyBorder="1" applyAlignment="1" applyProtection="1">
      <alignment textRotation="90" wrapText="1"/>
      <protection hidden="1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97" fontId="8" fillId="2" borderId="0" xfId="0" applyNumberFormat="1" applyFont="1" applyFill="1" applyBorder="1" applyAlignment="1" applyProtection="1">
      <alignment horizontal="center" vertical="center" shrinkToFi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cfb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ccfb.de/" TargetMode="External" /><Relationship Id="rId3" Type="http://schemas.openxmlformats.org/officeDocument/2006/relationships/hyperlink" Target="http://www.ccfb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5</xdr:row>
      <xdr:rowOff>142875</xdr:rowOff>
    </xdr:from>
    <xdr:to>
      <xdr:col>9</xdr:col>
      <xdr:colOff>609600</xdr:colOff>
      <xdr:row>20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019675" y="952500"/>
          <a:ext cx="2447925" cy="232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sponsored by:
Ginsterweg 41
53783 Eitorf
Tel.: (02243) 84 22 48
Fax: (02243) 84 22 45
e-mail:  info@ccfb.de
internet: www.ccfb.de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6</xdr:col>
      <xdr:colOff>247650</xdr:colOff>
      <xdr:row>22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676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8</xdr:row>
      <xdr:rowOff>38100</xdr:rowOff>
    </xdr:from>
    <xdr:to>
      <xdr:col>12</xdr:col>
      <xdr:colOff>9525</xdr:colOff>
      <xdr:row>10</xdr:row>
      <xdr:rowOff>57150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5000625" y="1333500"/>
          <a:ext cx="4152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ccfb Prof. Dr. Wiedemann Consulting
</a:t>
          </a:r>
        </a:p>
      </xdr:txBody>
    </xdr:sp>
    <xdr:clientData/>
  </xdr:twoCellAnchor>
  <xdr:twoCellAnchor editAs="oneCell">
    <xdr:from>
      <xdr:col>8</xdr:col>
      <xdr:colOff>295275</xdr:colOff>
      <xdr:row>11</xdr:row>
      <xdr:rowOff>19050</xdr:rowOff>
    </xdr:from>
    <xdr:to>
      <xdr:col>11</xdr:col>
      <xdr:colOff>333375</xdr:colOff>
      <xdr:row>21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1800225"/>
          <a:ext cx="2324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27</xdr:row>
      <xdr:rowOff>114300</xdr:rowOff>
    </xdr:from>
    <xdr:to>
      <xdr:col>9</xdr:col>
      <xdr:colOff>657225</xdr:colOff>
      <xdr:row>31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00275" y="4486275"/>
          <a:ext cx="5314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... mehr Informationen über uns finden Sie im Internet unter www.ccfb.de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7</xdr:row>
      <xdr:rowOff>114300</xdr:rowOff>
    </xdr:from>
    <xdr:to>
      <xdr:col>10</xdr:col>
      <xdr:colOff>38100</xdr:colOff>
      <xdr:row>13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0"/>
          <a:ext cx="1419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tabSelected="1" workbookViewId="0" topLeftCell="A1">
      <selection activeCell="H8" sqref="H8"/>
    </sheetView>
  </sheetViews>
  <sheetFormatPr defaultColWidth="11.421875" defaultRowHeight="12.75"/>
  <cols>
    <col min="1" max="16384" width="11.421875" style="50" customWidth="1"/>
  </cols>
  <sheetData/>
  <sheetProtection password="BBA4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M37"/>
  <sheetViews>
    <sheetView showRowColHeaders="0" zoomScale="108" zoomScaleNormal="108" workbookViewId="0" topLeftCell="A1">
      <selection activeCell="B11" sqref="B11"/>
    </sheetView>
  </sheetViews>
  <sheetFormatPr defaultColWidth="11.421875" defaultRowHeight="12.75"/>
  <cols>
    <col min="1" max="1" width="28.28125" style="1" customWidth="1"/>
    <col min="2" max="11" width="10.7109375" style="1" customWidth="1"/>
    <col min="12" max="12" width="13.140625" style="1" customWidth="1"/>
    <col min="13" max="16384" width="11.421875" style="1" customWidth="1"/>
  </cols>
  <sheetData>
    <row r="1" ht="18.75" thickBot="1">
      <c r="A1" s="2" t="s">
        <v>0</v>
      </c>
    </row>
    <row r="2" spans="1:11" ht="12.7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5">
        <v>10</v>
      </c>
    </row>
    <row r="3" spans="1:11" ht="12.75">
      <c r="A3" s="6" t="s">
        <v>2</v>
      </c>
      <c r="B3" s="7">
        <v>0.04555</v>
      </c>
      <c r="C3" s="7">
        <v>0.04655</v>
      </c>
      <c r="D3" s="7">
        <v>0.0478</v>
      </c>
      <c r="E3" s="7">
        <v>0.04755</v>
      </c>
      <c r="F3" s="7">
        <v>0.05025</v>
      </c>
      <c r="G3" s="7">
        <v>0.05145</v>
      </c>
      <c r="H3" s="7">
        <v>0.0526</v>
      </c>
      <c r="I3" s="7">
        <v>0.0536</v>
      </c>
      <c r="J3" s="7">
        <v>0.0544</v>
      </c>
      <c r="K3" s="8">
        <v>0.0551</v>
      </c>
    </row>
    <row r="4" spans="1:11" ht="12.75">
      <c r="A4" s="6" t="s">
        <v>3</v>
      </c>
      <c r="B4" s="9">
        <f>zbaf(0,B2,$B$3:$K$3)</f>
        <v>0.9564344125101621</v>
      </c>
      <c r="C4" s="9">
        <f aca="true" t="shared" si="0" ref="C4:K4">zbaf(0,C2,$B$3:$K$3)</f>
        <v>0.9129788142923432</v>
      </c>
      <c r="D4" s="9">
        <f t="shared" si="0"/>
        <v>0.8690991102871161</v>
      </c>
      <c r="E4" s="9">
        <f t="shared" si="0"/>
        <v>0.8303028384052202</v>
      </c>
      <c r="F4" s="9">
        <f t="shared" si="0"/>
        <v>0.7814016066949625</v>
      </c>
      <c r="G4" s="9">
        <f t="shared" si="0"/>
        <v>0.7382009097497119</v>
      </c>
      <c r="H4" s="9">
        <f t="shared" si="0"/>
        <v>0.6957526405129978</v>
      </c>
      <c r="I4" s="9">
        <f t="shared" si="0"/>
        <v>0.6548675685084901</v>
      </c>
      <c r="J4" s="9">
        <f t="shared" si="0"/>
        <v>0.6161953131522395</v>
      </c>
      <c r="K4" s="10">
        <f t="shared" si="0"/>
        <v>0.5793352761845894</v>
      </c>
    </row>
    <row r="5" spans="1:11" ht="12.75">
      <c r="A5" s="6" t="s">
        <v>4</v>
      </c>
      <c r="B5" s="11">
        <f>zbz(0,B2,$B$3:$K$3)</f>
        <v>0.04554999999999998</v>
      </c>
      <c r="C5" s="11">
        <f aca="true" t="shared" si="1" ref="C5:K5">zbz(0,C2,$B$3:$K$3)</f>
        <v>0.04657329803897081</v>
      </c>
      <c r="D5" s="11">
        <f t="shared" si="1"/>
        <v>0.04787681538531574</v>
      </c>
      <c r="E5" s="11">
        <f t="shared" si="1"/>
        <v>0.04758885479599395</v>
      </c>
      <c r="F5" s="11">
        <f t="shared" si="1"/>
        <v>0.05057035091045048</v>
      </c>
      <c r="G5" s="11">
        <f t="shared" si="1"/>
        <v>0.051891398897681684</v>
      </c>
      <c r="H5" s="11">
        <f t="shared" si="1"/>
        <v>0.053189324051500675</v>
      </c>
      <c r="I5" s="11">
        <f t="shared" si="1"/>
        <v>0.054340318845813584</v>
      </c>
      <c r="J5" s="11">
        <f t="shared" si="1"/>
        <v>0.055272506116483155</v>
      </c>
      <c r="K5" s="11">
        <f t="shared" si="1"/>
        <v>0.056104766245960835</v>
      </c>
    </row>
    <row r="6" spans="1:11" ht="13.5" thickBot="1">
      <c r="A6" s="12" t="s">
        <v>5</v>
      </c>
      <c r="C6" s="13">
        <f aca="true" t="shared" si="2" ref="C6:K6">fr(B2,1,$B$3:$K$3)</f>
        <v>0.04759759759759796</v>
      </c>
      <c r="D6" s="13">
        <f t="shared" si="2"/>
        <v>0.050488722731209634</v>
      </c>
      <c r="E6" s="13">
        <f t="shared" si="2"/>
        <v>0.046725447737132386</v>
      </c>
      <c r="F6" s="13">
        <f t="shared" si="2"/>
        <v>0.0625814322510696</v>
      </c>
      <c r="G6" s="13">
        <f t="shared" si="2"/>
        <v>0.05852159808350543</v>
      </c>
      <c r="H6" s="13">
        <f t="shared" si="2"/>
        <v>0.06101057583542291</v>
      </c>
      <c r="I6" s="13">
        <f t="shared" si="2"/>
        <v>0.062432580220190825</v>
      </c>
      <c r="J6" s="13">
        <f t="shared" si="2"/>
        <v>0.06275973628948406</v>
      </c>
      <c r="K6" s="13">
        <f t="shared" si="2"/>
        <v>0.06362470659547026</v>
      </c>
    </row>
    <row r="7" spans="1:11" ht="12.75">
      <c r="A7" s="6" t="s">
        <v>6</v>
      </c>
      <c r="B7" s="11">
        <f aca="true" t="shared" si="3" ref="B7:K7">LN(1+B5)</f>
        <v>0.04454306275067164</v>
      </c>
      <c r="C7" s="11">
        <f t="shared" si="3"/>
        <v>0.04552130157773682</v>
      </c>
      <c r="D7" s="11">
        <f t="shared" si="3"/>
        <v>0.046766036418917405</v>
      </c>
      <c r="E7" s="11">
        <f t="shared" si="3"/>
        <v>0.04649119479757074</v>
      </c>
      <c r="F7" s="11">
        <f t="shared" si="3"/>
        <v>0.049333208037702816</v>
      </c>
      <c r="G7" s="11">
        <f t="shared" si="3"/>
        <v>0.050589875999631974</v>
      </c>
      <c r="H7" s="11">
        <f t="shared" si="3"/>
        <v>0.05182301191137219</v>
      </c>
      <c r="I7" s="11">
        <f t="shared" si="3"/>
        <v>0.052915281159043266</v>
      </c>
      <c r="J7" s="11">
        <f t="shared" si="3"/>
        <v>0.053799033210899</v>
      </c>
      <c r="K7" s="11">
        <f t="shared" si="3"/>
        <v>0.05458739082322769</v>
      </c>
    </row>
    <row r="8" spans="1:11" ht="18">
      <c r="A8" s="43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2.75">
      <c r="A9" s="42" t="s">
        <v>2</v>
      </c>
      <c r="B9" s="48">
        <v>0.0465</v>
      </c>
      <c r="C9" s="35"/>
      <c r="D9" s="65" t="s">
        <v>27</v>
      </c>
      <c r="E9" s="65"/>
      <c r="F9" s="53">
        <f>B24</f>
        <v>100.26772066978116</v>
      </c>
      <c r="G9" s="35"/>
      <c r="H9" s="51"/>
      <c r="I9" s="35"/>
      <c r="J9" s="35"/>
      <c r="K9" s="35"/>
    </row>
    <row r="10" spans="1:11" ht="13.5" thickBot="1">
      <c r="A10" s="42" t="s">
        <v>24</v>
      </c>
      <c r="B10" s="49">
        <v>3</v>
      </c>
      <c r="C10" s="35"/>
      <c r="D10" s="66" t="s">
        <v>28</v>
      </c>
      <c r="E10" s="66"/>
      <c r="F10" s="54">
        <f>K20</f>
        <v>0.5861390453623981</v>
      </c>
      <c r="G10" s="35"/>
      <c r="H10" s="35"/>
      <c r="I10" s="35"/>
      <c r="J10" s="35"/>
      <c r="K10" s="35"/>
    </row>
    <row r="11" spans="1:11" ht="12.75">
      <c r="A11" s="42" t="s">
        <v>23</v>
      </c>
      <c r="B11" s="45">
        <v>1</v>
      </c>
      <c r="C11" s="35"/>
      <c r="D11" s="46"/>
      <c r="E11" s="46"/>
      <c r="F11" s="52"/>
      <c r="G11" s="35"/>
      <c r="H11" s="35"/>
      <c r="I11" s="35"/>
      <c r="J11" s="35"/>
      <c r="K11" s="35"/>
    </row>
    <row r="12" spans="1:11" ht="13.5" thickBot="1">
      <c r="A12" s="42" t="s">
        <v>25</v>
      </c>
      <c r="B12" s="49">
        <v>100</v>
      </c>
      <c r="C12" s="35"/>
      <c r="D12" s="67" t="s">
        <v>29</v>
      </c>
      <c r="E12" s="67"/>
      <c r="F12" s="55">
        <f>F9-F10</f>
        <v>99.68158162441875</v>
      </c>
      <c r="G12" s="35"/>
      <c r="H12" s="35"/>
      <c r="I12" s="35"/>
      <c r="J12" s="35"/>
      <c r="K12" s="35"/>
    </row>
    <row r="13" spans="1:11" ht="12.75">
      <c r="A13" s="36"/>
      <c r="B13" s="45"/>
      <c r="C13" s="35"/>
      <c r="D13" s="35"/>
      <c r="E13" s="35"/>
      <c r="F13" s="35"/>
      <c r="G13" s="35"/>
      <c r="H13" s="51" t="s">
        <v>32</v>
      </c>
      <c r="I13" s="35"/>
      <c r="J13" s="35"/>
      <c r="K13" s="35"/>
    </row>
    <row r="14" spans="1:2" ht="20.25" customHeight="1">
      <c r="A14" s="41" t="s">
        <v>17</v>
      </c>
      <c r="B14" s="23">
        <f>Vorlaufzeit+Gesamtlaufzeit</f>
        <v>3</v>
      </c>
    </row>
    <row r="15" spans="1:12" ht="15.75" customHeight="1">
      <c r="A15" s="15" t="s">
        <v>14</v>
      </c>
      <c r="B15" s="44">
        <f>B11</f>
        <v>1</v>
      </c>
      <c r="D15" s="74" t="s">
        <v>18</v>
      </c>
      <c r="E15" s="71" t="s">
        <v>19</v>
      </c>
      <c r="F15" s="73" t="s">
        <v>20</v>
      </c>
      <c r="G15" s="38"/>
      <c r="H15" s="38"/>
      <c r="I15" s="38"/>
      <c r="J15" s="38"/>
      <c r="K15" s="68" t="s">
        <v>21</v>
      </c>
      <c r="L15" s="33"/>
    </row>
    <row r="16" spans="1:12" ht="15.75" customHeight="1">
      <c r="A16" s="15" t="s">
        <v>12</v>
      </c>
      <c r="B16" s="44">
        <f>B10-B11</f>
        <v>2</v>
      </c>
      <c r="D16" s="75"/>
      <c r="E16" s="69"/>
      <c r="F16" s="69"/>
      <c r="G16" s="38"/>
      <c r="H16" s="38"/>
      <c r="I16" s="38"/>
      <c r="J16" s="38"/>
      <c r="K16" s="69"/>
      <c r="L16" s="34"/>
    </row>
    <row r="17" spans="1:11" ht="15.75" customHeight="1">
      <c r="A17" s="15" t="s">
        <v>15</v>
      </c>
      <c r="B17" s="20">
        <v>0.05</v>
      </c>
      <c r="D17" s="75"/>
      <c r="E17" s="69"/>
      <c r="F17" s="69"/>
      <c r="G17" s="39"/>
      <c r="H17" s="39"/>
      <c r="I17" s="38"/>
      <c r="J17" s="38"/>
      <c r="K17" s="69"/>
    </row>
    <row r="18" spans="1:11" ht="15.75" customHeight="1">
      <c r="A18" s="15" t="s">
        <v>13</v>
      </c>
      <c r="B18" s="47">
        <f>B12</f>
        <v>100</v>
      </c>
      <c r="C18" s="31"/>
      <c r="D18" s="75"/>
      <c r="E18" s="69"/>
      <c r="F18" s="69"/>
      <c r="G18" s="39"/>
      <c r="H18" s="38"/>
      <c r="I18" s="40"/>
      <c r="J18" s="38"/>
      <c r="K18" s="69"/>
    </row>
    <row r="19" spans="1:11" ht="15.75" customHeight="1" thickBot="1">
      <c r="A19" s="15" t="s">
        <v>7</v>
      </c>
      <c r="B19" s="47">
        <f>B12</f>
        <v>100</v>
      </c>
      <c r="C19" s="32"/>
      <c r="D19" s="76"/>
      <c r="E19" s="72" t="s">
        <v>19</v>
      </c>
      <c r="F19" s="70"/>
      <c r="G19" s="37" t="s">
        <v>10</v>
      </c>
      <c r="H19" s="37" t="s">
        <v>11</v>
      </c>
      <c r="I19" s="37" t="s">
        <v>8</v>
      </c>
      <c r="J19" s="37" t="s">
        <v>9</v>
      </c>
      <c r="K19" s="70"/>
    </row>
    <row r="20" spans="1:11" ht="15.75" customHeight="1">
      <c r="A20" s="15" t="s">
        <v>16</v>
      </c>
      <c r="B20" s="20">
        <v>0.0129</v>
      </c>
      <c r="C20" s="14"/>
      <c r="D20" s="77">
        <f>SUM(B21:K21)</f>
        <v>95.8203006516089</v>
      </c>
      <c r="E20" s="30">
        <f>IF(Vorlaufzeit=B2,$D$20/B4)+IF(Vorlaufzeit=C2,$D$20/C4)+IF(Vorlaufzeit=D2,$D$20/D4)+IF(Vorlaufzeit=E2,$D$20/E4)+IF(Vorlaufzeit=F2,$D$20/F4)+IF(Vorlaufzeit=G2,$D$20/G4)+IF(Vorlaufzeit=H2,$D$20/H4)+IF(Vorlaufzeit=I2,$D$20/I4)+IF(Vorlaufzeit=J2,$D$20/J4)+IF(Vorlaufzeit=K2,$D$20/K4)</f>
        <v>100.18491534628969</v>
      </c>
      <c r="F20" s="25">
        <f>Basiszins</f>
        <v>100</v>
      </c>
      <c r="G20" s="26">
        <f>IF(Vorlaufzeit=0,0,(LN(E20/F20)+(B20^2/2)*Vorlaufzeit)/(B20*SQRT(Vorlaufzeit)))</f>
        <v>0.14966285917512936</v>
      </c>
      <c r="H20" s="26">
        <f>G20-B20*SQRT(Vorlaufzeit)</f>
        <v>0.13676285917512937</v>
      </c>
      <c r="I20" s="27">
        <f>NORMSDIST(G20)</f>
        <v>0.5594847133480723</v>
      </c>
      <c r="J20" s="27">
        <f>NORMSDIST(H20)</f>
        <v>0.5543909096544112</v>
      </c>
      <c r="K20" s="56">
        <f>Vorlaufzeit*EXP(-LN(1+zbz(0,Vorlaufzeit,$B$3:$K$3))*Vorlaufzeit)*(E20*I20-F20*J20)</f>
        <v>0.5861390453623981</v>
      </c>
    </row>
    <row r="21" spans="1:11" ht="18">
      <c r="A21" s="41" t="s">
        <v>26</v>
      </c>
      <c r="B21" s="59">
        <f>IF(B2&gt;Vorlaufzeit,B22*B4,0)</f>
        <v>0</v>
      </c>
      <c r="C21" s="59">
        <f aca="true" t="shared" si="4" ref="C21:K21">IF(C2&gt;Vorlaufzeit,C22*C4,0)</f>
        <v>4.564894071461715</v>
      </c>
      <c r="D21" s="59">
        <f t="shared" si="4"/>
        <v>91.25540658014718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</row>
    <row r="22" spans="1:11" ht="12.75">
      <c r="A22" s="15" t="s">
        <v>31</v>
      </c>
      <c r="B22" s="58">
        <f>IF(B2&lt;$B$14,$B$9*Kontraktvolumen,IF(B2=$B$14,Kontraktvolumen+$B$9*Kontraktvolumen,))</f>
        <v>4.65</v>
      </c>
      <c r="C22" s="60">
        <f aca="true" t="shared" si="5" ref="C22:K22">IF(C2&lt;$B$14,$B$17*Kontraktvolumen,IF(C2=$B$14,Kontraktvolumen+$B$17*Kontraktvolumen,))</f>
        <v>5</v>
      </c>
      <c r="D22" s="60">
        <f t="shared" si="5"/>
        <v>105</v>
      </c>
      <c r="E22" s="60">
        <f t="shared" si="5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1">
        <f t="shared" si="5"/>
        <v>0</v>
      </c>
    </row>
    <row r="23" spans="1:12" ht="13.5" thickBot="1">
      <c r="A23" s="15" t="s">
        <v>30</v>
      </c>
      <c r="B23" s="63">
        <f aca="true" t="shared" si="6" ref="B23:K23">B22*B4</f>
        <v>4.447420018172254</v>
      </c>
      <c r="C23" s="62">
        <f t="shared" si="6"/>
        <v>4.564894071461715</v>
      </c>
      <c r="D23" s="62">
        <f t="shared" si="6"/>
        <v>91.25540658014718</v>
      </c>
      <c r="E23" s="62">
        <f t="shared" si="6"/>
        <v>0</v>
      </c>
      <c r="F23" s="62">
        <f t="shared" si="6"/>
        <v>0</v>
      </c>
      <c r="G23" s="62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 t="shared" si="6"/>
        <v>0</v>
      </c>
      <c r="L23" s="22"/>
    </row>
    <row r="24" spans="1:12" ht="12.75">
      <c r="A24" s="15" t="s">
        <v>27</v>
      </c>
      <c r="B24" s="57">
        <f>SUM(B23:K23)</f>
        <v>100.26772066978116</v>
      </c>
      <c r="C24" s="64"/>
      <c r="D24" s="64"/>
      <c r="E24" s="22"/>
      <c r="F24" s="22"/>
      <c r="G24" s="22"/>
      <c r="H24" s="24"/>
      <c r="I24" s="22"/>
      <c r="J24" s="22"/>
      <c r="K24" s="22"/>
      <c r="L24" s="22"/>
    </row>
    <row r="25" spans="1:12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3.5" customHeight="1">
      <c r="A26" s="29"/>
      <c r="K26" s="16"/>
      <c r="L26" s="17"/>
    </row>
    <row r="27" spans="1:11" ht="13.5" customHeight="1">
      <c r="A27" s="28"/>
      <c r="K27" s="14"/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2:13" ht="31.5" customHeight="1">
      <c r="L29" s="14"/>
      <c r="M29" s="18"/>
    </row>
    <row r="30" ht="12.75">
      <c r="L30" s="14"/>
    </row>
    <row r="31" ht="12.75">
      <c r="L31" s="14"/>
    </row>
    <row r="32" ht="12.75">
      <c r="L32" s="14"/>
    </row>
    <row r="33" ht="12.75">
      <c r="L33" s="19"/>
    </row>
    <row r="34" ht="12.75">
      <c r="L34" s="14"/>
    </row>
    <row r="35" ht="12.75">
      <c r="L35" s="14"/>
    </row>
    <row r="36" ht="12.75">
      <c r="L36" s="14"/>
    </row>
    <row r="37" spans="12:13" ht="12.75">
      <c r="L37" s="14"/>
      <c r="M37" s="14"/>
    </row>
  </sheetData>
  <sheetProtection password="BBA4" sheet="1" objects="1" scenarios="1"/>
  <mergeCells count="7">
    <mergeCell ref="D9:E9"/>
    <mergeCell ref="D10:E10"/>
    <mergeCell ref="D12:E12"/>
    <mergeCell ref="K15:K19"/>
    <mergeCell ref="D15:D19"/>
    <mergeCell ref="E15:E19"/>
    <mergeCell ref="F15:F19"/>
  </mergeCells>
  <conditionalFormatting sqref="L23:L25 D20:J20 C21:K25 B21:B23">
    <cfRule type="cellIs" priority="1" dxfId="0" operator="equal" stopIfTrue="1">
      <formula>0</formula>
    </cfRule>
  </conditionalFormatting>
  <conditionalFormatting sqref="A27">
    <cfRule type="cellIs" priority="2" dxfId="0" operator="equal" stopIfTrue="1">
      <formula>-1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headerFooter alignWithMargins="0">
    <oddHeader>&amp;CBewertung von Single-Callable-Bond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Lehrstuhl für Finanz- und Bankmanagement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Drosdzol</dc:creator>
  <cp:keywords/>
  <dc:description/>
  <cp:lastModifiedBy>Unknown User</cp:lastModifiedBy>
  <cp:lastPrinted>2001-08-18T19:56:02Z</cp:lastPrinted>
  <dcterms:created xsi:type="dcterms:W3CDTF">2001-08-15T14:05:34Z</dcterms:created>
  <dcterms:modified xsi:type="dcterms:W3CDTF">2001-10-18T10:32:05Z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